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240" activeTab="0"/>
  </bookViews>
  <sheets>
    <sheet name="bilancio ordine + conto economi" sheetId="1" r:id="rId1"/>
    <sheet name="situazione patrimoniale ordine" sheetId="2" r:id="rId2"/>
    <sheet name="Foglio3" sheetId="3" r:id="rId3"/>
  </sheets>
  <definedNames>
    <definedName name="_xlnm.Print_Area" localSheetId="0">'bilancio ordine + conto economi'!$A$155:$I$217</definedName>
    <definedName name="_xlnm.Print_Area" localSheetId="1">'situazione patrimoniale ordine'!$A$1:$H$54</definedName>
  </definedNames>
  <calcPr fullCalcOnLoad="1"/>
</workbook>
</file>

<file path=xl/sharedStrings.xml><?xml version="1.0" encoding="utf-8"?>
<sst xmlns="http://schemas.openxmlformats.org/spreadsheetml/2006/main" count="254" uniqueCount="221">
  <si>
    <t>COD.</t>
  </si>
  <si>
    <t>Preventivo</t>
  </si>
  <si>
    <t>Consuntivo</t>
  </si>
  <si>
    <t>Fondo iniziale di cassa</t>
  </si>
  <si>
    <t>TITOLO 1 - ENTRATE CONTRIBUTIVE</t>
  </si>
  <si>
    <t>CAT. 1 - contributi da iscritti</t>
  </si>
  <si>
    <t>1.01</t>
  </si>
  <si>
    <t>2.01</t>
  </si>
  <si>
    <t>2.02</t>
  </si>
  <si>
    <t>3.01</t>
  </si>
  <si>
    <t>3.02</t>
  </si>
  <si>
    <t>4.01</t>
  </si>
  <si>
    <t>5.01</t>
  </si>
  <si>
    <t>Diritti di Segreteria</t>
  </si>
  <si>
    <t>Diritti sulle Parcelle</t>
  </si>
  <si>
    <t>Sopravvenienze attive finanziarie</t>
  </si>
  <si>
    <t>TOTALE ENTRATE CORRENTI</t>
  </si>
  <si>
    <t>TITOLO 2 - ENTRATE DIVERSE</t>
  </si>
  <si>
    <t>CAT. 2 - proventi finanziari</t>
  </si>
  <si>
    <t>CAT. 3 - entrate varie</t>
  </si>
  <si>
    <t>3.03</t>
  </si>
  <si>
    <t>CAT. 4 - rimborsi di titoli</t>
  </si>
  <si>
    <t>Rimborsi di titoli</t>
  </si>
  <si>
    <t>TITOLO 5 - ENTRATE DERIVANTI DA TRASFERIMENTI ATTIVI IN CONTO CAPITALE</t>
  </si>
  <si>
    <t>CAT. 5 - contributi in conto capitale</t>
  </si>
  <si>
    <t>Contributi in conto capitale</t>
  </si>
  <si>
    <t>TOTALE ENTRATE IN CONTO CAPITALE</t>
  </si>
  <si>
    <t>1.02</t>
  </si>
  <si>
    <t>1.03</t>
  </si>
  <si>
    <t>TOTALE GENERALE ENTRATE</t>
  </si>
  <si>
    <t>3.04</t>
  </si>
  <si>
    <t>TITOLO 1 - SPESE CORRENTI</t>
  </si>
  <si>
    <t>CAT. 1 - spese ordinarie di funzionamento</t>
  </si>
  <si>
    <t>Consulenze e collaborazioni</t>
  </si>
  <si>
    <t>Spese di manutenzione macchine e mobili</t>
  </si>
  <si>
    <t>Spese telefoniche</t>
  </si>
  <si>
    <t>1.04</t>
  </si>
  <si>
    <t>Spese luce, acqua e gas</t>
  </si>
  <si>
    <t>1.05</t>
  </si>
  <si>
    <t>Spese di assicurazione</t>
  </si>
  <si>
    <t>1.06</t>
  </si>
  <si>
    <t>Spese condominiali</t>
  </si>
  <si>
    <t>1.07</t>
  </si>
  <si>
    <t>Spese di pulizia</t>
  </si>
  <si>
    <t>1.08</t>
  </si>
  <si>
    <t>1.09</t>
  </si>
  <si>
    <t>1.10</t>
  </si>
  <si>
    <t>Competenze bancarie</t>
  </si>
  <si>
    <t>1.11</t>
  </si>
  <si>
    <t>Spese postali</t>
  </si>
  <si>
    <t>1.12</t>
  </si>
  <si>
    <t>Cancelleria</t>
  </si>
  <si>
    <t>1.13</t>
  </si>
  <si>
    <t>1.14</t>
  </si>
  <si>
    <t>Manutenzione immobili</t>
  </si>
  <si>
    <t>1.15</t>
  </si>
  <si>
    <t>Contributo C.N.I.</t>
  </si>
  <si>
    <t>CAT. 2 - oneri per il personale</t>
  </si>
  <si>
    <t>Retribuzioni personale fisso</t>
  </si>
  <si>
    <t>Contributi previdenziali</t>
  </si>
  <si>
    <t>2.03</t>
  </si>
  <si>
    <t>Retribuzioni personale straordinario</t>
  </si>
  <si>
    <t>Accantonamento per TFR</t>
  </si>
  <si>
    <t>2.04</t>
  </si>
  <si>
    <t>CAT. 3 - spese per gli organi istituzionali</t>
  </si>
  <si>
    <t>CAT. 4 - spese varie</t>
  </si>
  <si>
    <t>Medaglie d'oro</t>
  </si>
  <si>
    <t>4.02</t>
  </si>
  <si>
    <t>Foto per ricorrenze</t>
  </si>
  <si>
    <t>4.03</t>
  </si>
  <si>
    <t>4.04</t>
  </si>
  <si>
    <t>Sopravvenienze passive finanziarie</t>
  </si>
  <si>
    <t>CAT. 5 - imposte e tasse varie</t>
  </si>
  <si>
    <t>IRPEG - ILOR - ICI - IRPEF - altre</t>
  </si>
  <si>
    <t>4.05</t>
  </si>
  <si>
    <t>Spese legali</t>
  </si>
  <si>
    <t>6.01</t>
  </si>
  <si>
    <t>6.02</t>
  </si>
  <si>
    <t>TOTALE SPESE CORRENTI</t>
  </si>
  <si>
    <t>TITOLO 2 - SPESE IN CONTO CAPITALE</t>
  </si>
  <si>
    <t>7.01</t>
  </si>
  <si>
    <t>CAT. 8 - acquisto beni strumentali</t>
  </si>
  <si>
    <t>8.01</t>
  </si>
  <si>
    <t>Acquisto di mobili e arredi</t>
  </si>
  <si>
    <t>CAT. 9 - acquisto titoli ed altri investimenti</t>
  </si>
  <si>
    <t>9.01</t>
  </si>
  <si>
    <t>Acquisto titoli ed altri investimenti</t>
  </si>
  <si>
    <t>CAT. 10 - quiescenza personale</t>
  </si>
  <si>
    <t>10.01</t>
  </si>
  <si>
    <t>Quiescenza personale</t>
  </si>
  <si>
    <t>TOTALE SPESE IN CONTO CAPITALE</t>
  </si>
  <si>
    <t>TOTALE GENERALE SPESE</t>
  </si>
  <si>
    <t>TOTALE A PAREGGIO</t>
  </si>
  <si>
    <t>Timbri</t>
  </si>
  <si>
    <t>Certificati</t>
  </si>
  <si>
    <t>Tariffari</t>
  </si>
  <si>
    <t>3.05</t>
  </si>
  <si>
    <t>3.06</t>
  </si>
  <si>
    <t>3.07</t>
  </si>
  <si>
    <t>Acquisto Tariffari</t>
  </si>
  <si>
    <t>1.16</t>
  </si>
  <si>
    <t>RICAVI</t>
  </si>
  <si>
    <t>COSTI</t>
  </si>
  <si>
    <t>Tesserini</t>
  </si>
  <si>
    <t>3.08</t>
  </si>
  <si>
    <t>Spese per tesserini</t>
  </si>
  <si>
    <t>4.06</t>
  </si>
  <si>
    <t xml:space="preserve">CAT. 7 - acquisto immobili </t>
  </si>
  <si>
    <t>8.02</t>
  </si>
  <si>
    <t>Acquisto macchine per ufficio</t>
  </si>
  <si>
    <t>TOTALE RICAVI</t>
  </si>
  <si>
    <t>AVANZO ECONOMICO</t>
  </si>
  <si>
    <t>TOTALE COSTI</t>
  </si>
  <si>
    <t>ATTIVITA'</t>
  </si>
  <si>
    <t>PASSIVITA'</t>
  </si>
  <si>
    <t>IMMOBILI</t>
  </si>
  <si>
    <t>Immobili</t>
  </si>
  <si>
    <t>IMMOBILIZZAZIONI</t>
  </si>
  <si>
    <t>Mobili e arredi</t>
  </si>
  <si>
    <t>Macchine elettr. e computers</t>
  </si>
  <si>
    <t>RISCONTI ATTIVI</t>
  </si>
  <si>
    <t>Spese da rinviare a futuri esercizi</t>
  </si>
  <si>
    <t>RESIDUI ATTIVI</t>
  </si>
  <si>
    <t>Crediti v/iscritti</t>
  </si>
  <si>
    <t>Crediti diversi</t>
  </si>
  <si>
    <t>DENARO E VALORI DI CASSA</t>
  </si>
  <si>
    <t>Cassa</t>
  </si>
  <si>
    <t>BANCHE</t>
  </si>
  <si>
    <t>RESIDUI PASSIVI DIVERSI</t>
  </si>
  <si>
    <t>Residui passivi diversi</t>
  </si>
  <si>
    <t>Debiti v/istituti previdenziali</t>
  </si>
  <si>
    <t>FONDI AMMORTAMENTO</t>
  </si>
  <si>
    <t>FONDI ACCANTONAMENTO</t>
  </si>
  <si>
    <t xml:space="preserve">      TOTALE ATTIVITA'</t>
  </si>
  <si>
    <t xml:space="preserve">      TOTALE PASSIVITA'</t>
  </si>
  <si>
    <t xml:space="preserve">      PATRIMONIO NETTO</t>
  </si>
  <si>
    <t xml:space="preserve">      TOTALE A PAREGGIO</t>
  </si>
  <si>
    <t>Totale riscossioni</t>
  </si>
  <si>
    <t>Totale pagamenti</t>
  </si>
  <si>
    <t>Residui attivi dell'esercizio</t>
  </si>
  <si>
    <t>Residui passivi dell'esercizio</t>
  </si>
  <si>
    <t>Disavanzo iniziale di cassa</t>
  </si>
  <si>
    <t>TITOLI ED ALTRI INV. FINAN.</t>
  </si>
  <si>
    <t>DISAVANZO ECONOMICO</t>
  </si>
  <si>
    <t>Ruoli da riscuotere</t>
  </si>
  <si>
    <t>Totale Residui Attivi</t>
  </si>
  <si>
    <t>RESIDUI PASSIVI</t>
  </si>
  <si>
    <t>INPS Dipendenti</t>
  </si>
  <si>
    <t>IRPEF Dipendenti</t>
  </si>
  <si>
    <t>IRAP Dipendenti</t>
  </si>
  <si>
    <t>F.do TFR</t>
  </si>
  <si>
    <t>Immobili (secondo valut. U.T.)</t>
  </si>
  <si>
    <t>Fondo Accan.to Ampl. Sede</t>
  </si>
  <si>
    <t>4.07</t>
  </si>
  <si>
    <t>Oneri verso Esattoria per riscossione ruoli</t>
  </si>
  <si>
    <t>TITOLO 4 - ENTRATE PER ALIENAZIONE DI BENI PATR.LI E RISCOSS. DI CREDITI</t>
  </si>
  <si>
    <t>Pag. 2/4</t>
  </si>
  <si>
    <t>Pag. 3/4</t>
  </si>
  <si>
    <t>Pag. 4/4</t>
  </si>
  <si>
    <t>Si avvisano i Colleghi che la documentazione relativa alle spese è a disposizione</t>
  </si>
  <si>
    <t>degli iscritti. Coloro che ne abbiano interesse, previa domanda in carta semplice in</t>
  </si>
  <si>
    <t>Segreteria, potranno prenotarsi per l'esame di detta documentazione.</t>
  </si>
  <si>
    <t>CONTO ECONOMICO AL 31/12/2001</t>
  </si>
  <si>
    <t>CAT. 5 - contr. in conto cap.</t>
  </si>
  <si>
    <t>SITUAZIONE AMMINISTRATIVA AL 31/12/2001</t>
  </si>
  <si>
    <t>CAT. 1 - spese ordinarie di funz.</t>
  </si>
  <si>
    <t>CAT. 3 - spese per organi istituzionali</t>
  </si>
  <si>
    <t>CAT. 6 - rivista sociale ed altre pubbl.</t>
  </si>
  <si>
    <t>CAT. 9 - acquisto titoli ed altri invest.</t>
  </si>
  <si>
    <t>Avanzo di cassa inizio esercizio</t>
  </si>
  <si>
    <t>Tot. Residui Passivi</t>
  </si>
  <si>
    <t>Rimborsi vari</t>
  </si>
  <si>
    <t>CAT. 7 - acquisto Sede</t>
  </si>
  <si>
    <t>Vendita Sede Via Crispi</t>
  </si>
  <si>
    <t>Fondi d'Investimento + Interessi</t>
  </si>
  <si>
    <t>Automatizzazione informatica della Segreteria</t>
  </si>
  <si>
    <t>Congresso: Quota fissa + Rimb. Delegati ed Osservatori</t>
  </si>
  <si>
    <t>1.17</t>
  </si>
  <si>
    <t>Banca Popolare Pugliese</t>
  </si>
  <si>
    <t>Promoz. Seminari-Studi-Aggiornamenti-Ass. Ord. e Straord.</t>
  </si>
  <si>
    <t>Spese bancarie</t>
  </si>
  <si>
    <t xml:space="preserve">Riscossione dall'Esattoria quote C.N.I. </t>
  </si>
  <si>
    <t>Risc. diret. quote C.N.I. non messi a ruolo anno di riferim.</t>
  </si>
  <si>
    <t>Interessi attivi bancari anno di riferim. e residui anno prec.</t>
  </si>
  <si>
    <t>Diritti su parcelle</t>
  </si>
  <si>
    <t>c/c Banca Puglia e Basilicata</t>
  </si>
  <si>
    <t>libr. Dep. Banca Puglia e Basilic.</t>
  </si>
  <si>
    <t>2.05</t>
  </si>
  <si>
    <t>Indennità di Ente</t>
  </si>
  <si>
    <t>Art. 32 CCNL 1998-2001</t>
  </si>
  <si>
    <t>2.06</t>
  </si>
  <si>
    <t>2.07</t>
  </si>
  <si>
    <t>Contrib. associativi da iscritti</t>
  </si>
  <si>
    <t>Servizi vari e arrotondamenti</t>
  </si>
  <si>
    <t>Contributo Fed. Ordini di Puglia/Fondazione</t>
  </si>
  <si>
    <t>Contrib. a Assoc. Prov.li e Com.li per Pubblicaz.</t>
  </si>
  <si>
    <t>Stampa Albo professionale</t>
  </si>
  <si>
    <t>Borse di Studio</t>
  </si>
  <si>
    <t>CAT. 6 - rivista sociale/pubblicazioni/borse di studio</t>
  </si>
  <si>
    <t>Spese servizi promoz(acq. gadget,commemor. dec. Iscritti)</t>
  </si>
  <si>
    <t>6.03</t>
  </si>
  <si>
    <t>Ditta di pulizia</t>
  </si>
  <si>
    <t>Attività sportive</t>
  </si>
  <si>
    <t>Fondo TFR</t>
  </si>
  <si>
    <t>Rimb. viaggi e trasferte Consiglieri</t>
  </si>
  <si>
    <t>Rimb. viaggi e trasferte Presidente</t>
  </si>
  <si>
    <t>Abbonamenti e Norme Tecniche varie</t>
  </si>
  <si>
    <t>Acquisto Sede e oneri relativi</t>
  </si>
  <si>
    <r>
      <t xml:space="preserve">RENDICONTO CONSUNTIVO ANNO 2009 - PREVENTIVO ANNO 2010 -          ENTRATE            </t>
    </r>
    <r>
      <rPr>
        <sz val="10"/>
        <rFont val="Arial"/>
        <family val="2"/>
      </rPr>
      <t>Pag. 1/4</t>
    </r>
  </si>
  <si>
    <t>RENDICONTO CONSUNTIVO ANNO 2009 - PREVENTIVO ANNO 2010         -       USCITE</t>
  </si>
  <si>
    <t>ATTIVO DI CASSA AL 31/12/2009</t>
  </si>
  <si>
    <t>CONTO ECONOMICO AL 31/12/2009</t>
  </si>
  <si>
    <t>SITUAZIONE AMMINISTRATIVA AL 31/12/2009</t>
  </si>
  <si>
    <t>Av. di Cassa al 31/12/2009</t>
  </si>
  <si>
    <t>Av. d'Amministraz. al 31/12/2009</t>
  </si>
  <si>
    <t>SITUAZIONE PATRIMONIALE AL 31/12/2009</t>
  </si>
  <si>
    <t>Arretrati</t>
  </si>
  <si>
    <t>Ritenuta d'acconto Studio Piccolo</t>
  </si>
  <si>
    <t>Stip. Dipendenti</t>
  </si>
  <si>
    <t>6.04</t>
  </si>
  <si>
    <t>Convenzione con la Stampa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</si>
</sst>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  <numFmt numFmtId="174" formatCode="_-[$€-2]\ * #,##0.00_-;\-[$€-2]\ * #,##0.00_-;_-[$€-2]\ * &quot;-&quot;??_-;_-@_-"/>
  </numFmts>
  <fonts count="15">
    <font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5" xfId="0" applyFill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6" fillId="0" borderId="0" xfId="19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168" fontId="0" fillId="0" borderId="0" xfId="22" applyAlignment="1">
      <alignment/>
    </xf>
    <xf numFmtId="168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2" fillId="0" borderId="23" xfId="17" applyFont="1" applyBorder="1" applyAlignment="1">
      <alignment/>
    </xf>
    <xf numFmtId="173" fontId="2" fillId="0" borderId="24" xfId="17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173" fontId="2" fillId="0" borderId="9" xfId="17" applyFont="1" applyBorder="1" applyAlignment="1">
      <alignment/>
    </xf>
    <xf numFmtId="173" fontId="2" fillId="0" borderId="28" xfId="17" applyFont="1" applyBorder="1" applyAlignment="1">
      <alignment/>
    </xf>
    <xf numFmtId="41" fontId="2" fillId="2" borderId="10" xfId="19" applyFont="1" applyFill="1" applyBorder="1" applyAlignment="1">
      <alignment/>
    </xf>
    <xf numFmtId="173" fontId="2" fillId="0" borderId="29" xfId="17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32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24" xfId="0" applyFont="1" applyBorder="1" applyAlignment="1" quotePrefix="1">
      <alignment/>
    </xf>
    <xf numFmtId="0" fontId="0" fillId="2" borderId="0" xfId="0" applyFont="1" applyFill="1" applyBorder="1" applyAlignment="1">
      <alignment/>
    </xf>
    <xf numFmtId="0" fontId="0" fillId="0" borderId="31" xfId="0" applyFont="1" applyBorder="1" applyAlignment="1" quotePrefix="1">
      <alignment/>
    </xf>
    <xf numFmtId="0" fontId="0" fillId="0" borderId="33" xfId="0" applyFont="1" applyBorder="1" applyAlignment="1">
      <alignment/>
    </xf>
    <xf numFmtId="0" fontId="0" fillId="0" borderId="3" xfId="0" applyFont="1" applyBorder="1" applyAlignment="1">
      <alignment/>
    </xf>
    <xf numFmtId="41" fontId="0" fillId="2" borderId="10" xfId="19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2" borderId="7" xfId="0" applyFont="1" applyFill="1" applyBorder="1" applyAlignment="1">
      <alignment/>
    </xf>
    <xf numFmtId="173" fontId="6" fillId="0" borderId="24" xfId="17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5" xfId="0" applyFont="1" applyBorder="1" applyAlignment="1">
      <alignment/>
    </xf>
    <xf numFmtId="173" fontId="10" fillId="0" borderId="31" xfId="17" applyFont="1" applyBorder="1" applyAlignment="1">
      <alignment/>
    </xf>
    <xf numFmtId="41" fontId="9" fillId="0" borderId="36" xfId="19" applyFont="1" applyBorder="1" applyAlignment="1">
      <alignment/>
    </xf>
    <xf numFmtId="41" fontId="9" fillId="0" borderId="31" xfId="19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4" xfId="0" applyFont="1" applyBorder="1" applyAlignment="1">
      <alignment/>
    </xf>
    <xf numFmtId="173" fontId="10" fillId="0" borderId="21" xfId="17" applyFont="1" applyBorder="1" applyAlignment="1">
      <alignment/>
    </xf>
    <xf numFmtId="41" fontId="10" fillId="0" borderId="21" xfId="19" applyFont="1" applyBorder="1" applyAlignment="1">
      <alignment/>
    </xf>
    <xf numFmtId="0" fontId="10" fillId="0" borderId="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7" xfId="0" applyFont="1" applyBorder="1" applyAlignment="1">
      <alignment/>
    </xf>
    <xf numFmtId="173" fontId="10" fillId="0" borderId="19" xfId="17" applyFont="1" applyBorder="1" applyAlignment="1">
      <alignment/>
    </xf>
    <xf numFmtId="41" fontId="10" fillId="0" borderId="19" xfId="19" applyFont="1" applyBorder="1" applyAlignment="1">
      <alignment/>
    </xf>
    <xf numFmtId="0" fontId="9" fillId="0" borderId="2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8" xfId="0" applyFont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38" xfId="0" applyFont="1" applyBorder="1" applyAlignment="1">
      <alignment/>
    </xf>
    <xf numFmtId="173" fontId="10" fillId="0" borderId="33" xfId="17" applyFont="1" applyBorder="1" applyAlignment="1">
      <alignment/>
    </xf>
    <xf numFmtId="41" fontId="10" fillId="0" borderId="33" xfId="19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0" xfId="0" applyFont="1" applyAlignment="1">
      <alignment/>
    </xf>
    <xf numFmtId="0" fontId="9" fillId="0" borderId="30" xfId="0" applyFont="1" applyBorder="1" applyAlignment="1">
      <alignment/>
    </xf>
    <xf numFmtId="173" fontId="2" fillId="0" borderId="18" xfId="17" applyFont="1" applyBorder="1" applyAlignment="1">
      <alignment/>
    </xf>
    <xf numFmtId="0" fontId="0" fillId="0" borderId="2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173" fontId="2" fillId="0" borderId="19" xfId="17" applyFont="1" applyBorder="1" applyAlignment="1">
      <alignment/>
    </xf>
    <xf numFmtId="0" fontId="0" fillId="0" borderId="28" xfId="0" applyFill="1" applyBorder="1" applyAlignment="1">
      <alignment/>
    </xf>
    <xf numFmtId="0" fontId="2" fillId="0" borderId="20" xfId="0" applyFont="1" applyFill="1" applyBorder="1" applyAlignment="1">
      <alignment/>
    </xf>
    <xf numFmtId="173" fontId="2" fillId="0" borderId="28" xfId="17" applyFont="1" applyFill="1" applyBorder="1" applyAlignment="1">
      <alignment/>
    </xf>
    <xf numFmtId="41" fontId="7" fillId="0" borderId="0" xfId="0" applyNumberFormat="1" applyFont="1" applyAlignment="1">
      <alignment/>
    </xf>
    <xf numFmtId="173" fontId="2" fillId="0" borderId="38" xfId="17" applyFont="1" applyBorder="1" applyAlignment="1">
      <alignment/>
    </xf>
    <xf numFmtId="173" fontId="2" fillId="0" borderId="39" xfId="17" applyFont="1" applyBorder="1" applyAlignment="1">
      <alignment/>
    </xf>
    <xf numFmtId="173" fontId="2" fillId="0" borderId="40" xfId="17" applyFont="1" applyBorder="1" applyAlignment="1">
      <alignment/>
    </xf>
    <xf numFmtId="173" fontId="0" fillId="0" borderId="32" xfId="17" applyFont="1" applyBorder="1" applyAlignment="1">
      <alignment/>
    </xf>
    <xf numFmtId="173" fontId="9" fillId="0" borderId="36" xfId="17" applyFont="1" applyBorder="1" applyAlignment="1">
      <alignment/>
    </xf>
    <xf numFmtId="173" fontId="9" fillId="0" borderId="31" xfId="17" applyFont="1" applyBorder="1" applyAlignment="1">
      <alignment/>
    </xf>
    <xf numFmtId="173" fontId="10" fillId="0" borderId="0" xfId="17" applyFont="1" applyBorder="1" applyAlignment="1">
      <alignment/>
    </xf>
    <xf numFmtId="173" fontId="10" fillId="0" borderId="25" xfId="17" applyFont="1" applyBorder="1" applyAlignment="1">
      <alignment/>
    </xf>
    <xf numFmtId="173" fontId="10" fillId="0" borderId="3" xfId="17" applyFont="1" applyBorder="1" applyAlignment="1">
      <alignment/>
    </xf>
    <xf numFmtId="173" fontId="9" fillId="0" borderId="12" xfId="17" applyFont="1" applyBorder="1" applyAlignment="1">
      <alignment/>
    </xf>
    <xf numFmtId="173" fontId="10" fillId="0" borderId="40" xfId="17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0" fillId="0" borderId="18" xfId="17" applyBorder="1" applyAlignment="1">
      <alignment/>
    </xf>
    <xf numFmtId="173" fontId="0" fillId="0" borderId="0" xfId="17" applyBorder="1" applyAlignment="1">
      <alignment/>
    </xf>
    <xf numFmtId="173" fontId="2" fillId="0" borderId="21" xfId="17" applyFont="1" applyBorder="1" applyAlignment="1">
      <alignment/>
    </xf>
    <xf numFmtId="173" fontId="0" fillId="0" borderId="18" xfId="17" applyFont="1" applyBorder="1" applyAlignment="1">
      <alignment/>
    </xf>
    <xf numFmtId="173" fontId="0" fillId="0" borderId="32" xfId="17" applyFont="1" applyFill="1" applyBorder="1" applyAlignment="1">
      <alignment/>
    </xf>
    <xf numFmtId="0" fontId="0" fillId="0" borderId="2" xfId="0" applyFont="1" applyBorder="1" applyAlignment="1">
      <alignment/>
    </xf>
    <xf numFmtId="41" fontId="0" fillId="2" borderId="13" xfId="19" applyFont="1" applyFill="1" applyBorder="1" applyAlignment="1">
      <alignment/>
    </xf>
    <xf numFmtId="173" fontId="0" fillId="0" borderId="0" xfId="17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/>
    </xf>
    <xf numFmtId="173" fontId="0" fillId="0" borderId="40" xfId="17" applyFont="1" applyBorder="1" applyAlignment="1">
      <alignment/>
    </xf>
    <xf numFmtId="173" fontId="0" fillId="0" borderId="39" xfId="17" applyFont="1" applyBorder="1" applyAlignment="1">
      <alignment/>
    </xf>
    <xf numFmtId="0" fontId="2" fillId="0" borderId="7" xfId="0" applyFont="1" applyBorder="1" applyAlignment="1">
      <alignment/>
    </xf>
    <xf numFmtId="173" fontId="2" fillId="0" borderId="8" xfId="17" applyFont="1" applyBorder="1" applyAlignment="1">
      <alignment/>
    </xf>
    <xf numFmtId="20" fontId="0" fillId="0" borderId="32" xfId="0" applyNumberFormat="1" applyFont="1" applyBorder="1" applyAlignment="1" quotePrefix="1">
      <alignment/>
    </xf>
    <xf numFmtId="20" fontId="0" fillId="0" borderId="31" xfId="0" applyNumberFormat="1" applyFont="1" applyBorder="1" applyAlignment="1" quotePrefix="1">
      <alignment/>
    </xf>
    <xf numFmtId="0" fontId="0" fillId="2" borderId="1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Fill="1" applyAlignment="1">
      <alignment/>
    </xf>
    <xf numFmtId="173" fontId="2" fillId="0" borderId="32" xfId="17" applyFont="1" applyBorder="1" applyAlignment="1">
      <alignment/>
    </xf>
    <xf numFmtId="173" fontId="2" fillId="2" borderId="0" xfId="17" applyFont="1" applyFill="1" applyBorder="1" applyAlignment="1">
      <alignment/>
    </xf>
    <xf numFmtId="173" fontId="2" fillId="2" borderId="10" xfId="17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173" fontId="0" fillId="0" borderId="32" xfId="17" applyFont="1" applyBorder="1" applyAlignment="1">
      <alignment/>
    </xf>
    <xf numFmtId="173" fontId="13" fillId="0" borderId="29" xfId="17" applyFont="1" applyBorder="1" applyAlignment="1">
      <alignment/>
    </xf>
    <xf numFmtId="0" fontId="12" fillId="2" borderId="10" xfId="0" applyFont="1" applyFill="1" applyBorder="1" applyAlignment="1">
      <alignment/>
    </xf>
    <xf numFmtId="173" fontId="13" fillId="2" borderId="10" xfId="17" applyFont="1" applyFill="1" applyBorder="1" applyAlignment="1">
      <alignment/>
    </xf>
    <xf numFmtId="0" fontId="12" fillId="2" borderId="3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31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3" fontId="0" fillId="0" borderId="18" xfId="17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73" fontId="9" fillId="0" borderId="12" xfId="17" applyFont="1" applyFill="1" applyBorder="1" applyAlignment="1">
      <alignment/>
    </xf>
    <xf numFmtId="20" fontId="0" fillId="0" borderId="24" xfId="0" applyNumberFormat="1" applyFont="1" applyBorder="1" applyAlignment="1" quotePrefix="1">
      <alignment/>
    </xf>
    <xf numFmtId="20" fontId="0" fillId="0" borderId="32" xfId="0" applyNumberFormat="1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173" fontId="2" fillId="0" borderId="2" xfId="17" applyFont="1" applyBorder="1" applyAlignment="1">
      <alignment/>
    </xf>
    <xf numFmtId="173" fontId="0" fillId="0" borderId="2" xfId="17" applyFont="1" applyBorder="1" applyAlignment="1">
      <alignment/>
    </xf>
    <xf numFmtId="173" fontId="0" fillId="0" borderId="2" xfId="17" applyFont="1" applyBorder="1" applyAlignment="1">
      <alignment/>
    </xf>
    <xf numFmtId="173" fontId="0" fillId="0" borderId="2" xfId="17" applyFont="1" applyFill="1" applyBorder="1" applyAlignment="1">
      <alignment/>
    </xf>
    <xf numFmtId="173" fontId="0" fillId="0" borderId="2" xfId="17" applyFont="1" applyFill="1" applyBorder="1" applyAlignment="1">
      <alignment/>
    </xf>
    <xf numFmtId="173" fontId="2" fillId="0" borderId="42" xfId="17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43" xfId="17" applyFont="1" applyBorder="1" applyAlignment="1">
      <alignment/>
    </xf>
    <xf numFmtId="173" fontId="9" fillId="0" borderId="30" xfId="17" applyFont="1" applyBorder="1" applyAlignment="1">
      <alignment/>
    </xf>
    <xf numFmtId="174" fontId="13" fillId="0" borderId="0" xfId="0" applyNumberFormat="1" applyFont="1" applyAlignment="1">
      <alignment/>
    </xf>
    <xf numFmtId="0" fontId="0" fillId="2" borderId="10" xfId="0" applyFont="1" applyFill="1" applyBorder="1" applyAlignment="1">
      <alignment/>
    </xf>
    <xf numFmtId="173" fontId="0" fillId="2" borderId="2" xfId="17" applyFont="1" applyFill="1" applyBorder="1" applyAlignment="1">
      <alignment/>
    </xf>
    <xf numFmtId="173" fontId="0" fillId="2" borderId="2" xfId="17" applyFont="1" applyFill="1" applyBorder="1" applyAlignment="1">
      <alignment/>
    </xf>
    <xf numFmtId="173" fontId="0" fillId="2" borderId="32" xfId="17" applyFont="1" applyFill="1" applyBorder="1" applyAlignment="1">
      <alignment/>
    </xf>
    <xf numFmtId="173" fontId="0" fillId="0" borderId="13" xfId="17" applyFont="1" applyBorder="1" applyAlignment="1">
      <alignment/>
    </xf>
    <xf numFmtId="173" fontId="0" fillId="2" borderId="29" xfId="17" applyFont="1" applyFill="1" applyBorder="1" applyAlignment="1">
      <alignment/>
    </xf>
    <xf numFmtId="173" fontId="0" fillId="2" borderId="31" xfId="17" applyFont="1" applyFill="1" applyBorder="1" applyAlignment="1">
      <alignment/>
    </xf>
    <xf numFmtId="173" fontId="0" fillId="0" borderId="0" xfId="17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situazione finanziaria al 31/12/2009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Titoli € 655,588,28 (71%)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c/c Bancari € 266,111,04 (29%)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Foglio3!$A$1:$A$2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9</xdr:row>
      <xdr:rowOff>114300</xdr:rowOff>
    </xdr:from>
    <xdr:to>
      <xdr:col>12</xdr:col>
      <xdr:colOff>0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2638425" y="1571625"/>
        <a:ext cx="5276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workbookViewId="0" topLeftCell="A161">
      <selection activeCell="H205" sqref="H205"/>
    </sheetView>
  </sheetViews>
  <sheetFormatPr defaultColWidth="9.140625" defaultRowHeight="12.75"/>
  <cols>
    <col min="1" max="1" width="5.421875" style="0" customWidth="1"/>
    <col min="5" max="5" width="25.28125" style="0" customWidth="1"/>
    <col min="6" max="6" width="8.7109375" style="0" hidden="1" customWidth="1"/>
    <col min="7" max="7" width="14.140625" style="0" customWidth="1"/>
    <col min="8" max="8" width="13.140625" style="0" customWidth="1"/>
    <col min="9" max="9" width="14.140625" style="0" customWidth="1"/>
    <col min="10" max="10" width="13.57421875" style="0" bestFit="1" customWidth="1"/>
    <col min="11" max="11" width="6.421875" style="0" customWidth="1"/>
    <col min="12" max="12" width="11.7109375" style="0" customWidth="1"/>
    <col min="13" max="13" width="11.8515625" style="0" hidden="1" customWidth="1"/>
    <col min="14" max="14" width="5.00390625" style="0" customWidth="1"/>
    <col min="15" max="15" width="12.28125" style="0" customWidth="1"/>
    <col min="16" max="16" width="14.28125" style="0" bestFit="1" customWidth="1"/>
    <col min="17" max="17" width="11.140625" style="0" bestFit="1" customWidth="1"/>
    <col min="18" max="18" width="10.7109375" style="0" hidden="1" customWidth="1"/>
  </cols>
  <sheetData>
    <row r="1" spans="1:9" ht="12" customHeight="1">
      <c r="A1" s="12" t="s">
        <v>208</v>
      </c>
      <c r="B1" s="13"/>
      <c r="C1" s="13"/>
      <c r="D1" s="13"/>
      <c r="E1" s="13"/>
      <c r="F1" s="13"/>
      <c r="G1" s="13"/>
      <c r="H1" s="13"/>
      <c r="I1" s="63"/>
    </row>
    <row r="2" spans="1:9" ht="12" customHeight="1">
      <c r="A2" s="64"/>
      <c r="B2" s="57"/>
      <c r="C2" s="57"/>
      <c r="D2" s="57"/>
      <c r="E2" s="57"/>
      <c r="F2" s="57"/>
      <c r="G2" s="21" t="s">
        <v>1</v>
      </c>
      <c r="H2" s="20" t="s">
        <v>2</v>
      </c>
      <c r="I2" s="21" t="s">
        <v>1</v>
      </c>
    </row>
    <row r="3" spans="1:9" ht="12" customHeight="1" thickBot="1">
      <c r="A3" s="65" t="s">
        <v>0</v>
      </c>
      <c r="B3" s="66"/>
      <c r="C3" s="22"/>
      <c r="D3" s="22"/>
      <c r="E3" s="22"/>
      <c r="F3" s="22"/>
      <c r="G3" s="51">
        <v>2009</v>
      </c>
      <c r="H3" s="50">
        <v>2009</v>
      </c>
      <c r="I3" s="51">
        <v>2010</v>
      </c>
    </row>
    <row r="4" spans="1:9" ht="12" customHeight="1" thickBot="1">
      <c r="A4" s="64"/>
      <c r="B4" s="19" t="s">
        <v>3</v>
      </c>
      <c r="C4" s="67"/>
      <c r="D4" s="67"/>
      <c r="E4" s="67"/>
      <c r="F4" s="67"/>
      <c r="G4" s="142">
        <v>282159.29</v>
      </c>
      <c r="H4" s="143">
        <f>G4</f>
        <v>282159.29</v>
      </c>
      <c r="I4" s="142">
        <f>+H214</f>
        <v>258956.39000000004</v>
      </c>
    </row>
    <row r="5" spans="1:9" ht="12" customHeight="1" hidden="1" thickBot="1">
      <c r="A5" s="68"/>
      <c r="B5" s="69"/>
      <c r="C5" s="69"/>
      <c r="D5" s="69"/>
      <c r="E5" s="69"/>
      <c r="F5" s="70"/>
      <c r="G5" s="168">
        <f>+(G4)/1936.27</f>
        <v>145.72311196269115</v>
      </c>
      <c r="H5" s="52">
        <f>+(H4)/1936.27</f>
        <v>145.72311196269115</v>
      </c>
      <c r="I5" s="168">
        <f>+(I4)/1936.27</f>
        <v>133.73981417880773</v>
      </c>
    </row>
    <row r="6" spans="1:9" ht="12" customHeight="1">
      <c r="A6" s="68"/>
      <c r="B6" s="12" t="s">
        <v>4</v>
      </c>
      <c r="C6" s="13"/>
      <c r="D6" s="13"/>
      <c r="E6" s="13"/>
      <c r="F6" s="22"/>
      <c r="G6" s="72"/>
      <c r="H6" s="73"/>
      <c r="I6" s="72"/>
    </row>
    <row r="7" spans="1:10" ht="12" customHeight="1">
      <c r="A7" s="68"/>
      <c r="B7" s="12" t="s">
        <v>5</v>
      </c>
      <c r="C7" s="13"/>
      <c r="D7" s="13"/>
      <c r="E7" s="13"/>
      <c r="F7" s="22"/>
      <c r="G7" s="73"/>
      <c r="H7" s="73"/>
      <c r="I7" s="73"/>
      <c r="J7" s="47"/>
    </row>
    <row r="8" spans="1:12" ht="12" customHeight="1">
      <c r="A8" s="74" t="s">
        <v>6</v>
      </c>
      <c r="B8" s="14" t="s">
        <v>192</v>
      </c>
      <c r="C8" s="75"/>
      <c r="D8" s="75"/>
      <c r="E8" s="75"/>
      <c r="F8" s="75"/>
      <c r="G8" s="201">
        <f>171000+11785.38</f>
        <v>182785.38</v>
      </c>
      <c r="H8" s="201">
        <v>165416.64</v>
      </c>
      <c r="I8" s="200">
        <v>168000</v>
      </c>
      <c r="J8" s="47"/>
      <c r="L8" s="48"/>
    </row>
    <row r="9" spans="1:10" ht="12" customHeight="1" hidden="1">
      <c r="A9" s="76"/>
      <c r="B9" s="15"/>
      <c r="C9" s="22"/>
      <c r="D9" s="22"/>
      <c r="E9" s="22"/>
      <c r="F9" s="22"/>
      <c r="G9" s="62">
        <f>+(G8)/1936.27</f>
        <v>94.40077055369345</v>
      </c>
      <c r="H9" s="62">
        <f>+(H8)/1936.27</f>
        <v>85.43056495220192</v>
      </c>
      <c r="I9" s="200"/>
      <c r="J9" s="47"/>
    </row>
    <row r="10" spans="1:10" ht="12" customHeight="1">
      <c r="A10" s="77"/>
      <c r="B10" s="15"/>
      <c r="C10" s="22"/>
      <c r="D10" s="22"/>
      <c r="E10" s="22"/>
      <c r="F10" s="56"/>
      <c r="G10" s="73"/>
      <c r="H10" s="73"/>
      <c r="I10" s="210"/>
      <c r="J10" s="49"/>
    </row>
    <row r="11" spans="1:10" ht="12" customHeight="1">
      <c r="A11" s="74" t="s">
        <v>27</v>
      </c>
      <c r="B11" s="14" t="s">
        <v>181</v>
      </c>
      <c r="C11" s="75"/>
      <c r="D11" s="75"/>
      <c r="E11" s="75"/>
      <c r="F11" s="75"/>
      <c r="G11" s="201">
        <v>0</v>
      </c>
      <c r="H11" s="201">
        <v>0</v>
      </c>
      <c r="I11" s="200">
        <v>0</v>
      </c>
      <c r="J11" s="48"/>
    </row>
    <row r="12" spans="1:10" ht="12" customHeight="1" hidden="1">
      <c r="A12" s="76"/>
      <c r="B12" s="54"/>
      <c r="C12" s="22"/>
      <c r="D12" s="22"/>
      <c r="E12" s="22"/>
      <c r="F12" s="22"/>
      <c r="G12" s="62">
        <f>+(G11)/1936.27</f>
        <v>0</v>
      </c>
      <c r="H12" s="62">
        <f>+(H11)/1936.27</f>
        <v>0</v>
      </c>
      <c r="I12" s="200"/>
      <c r="J12" s="48"/>
    </row>
    <row r="13" spans="1:9" ht="12" customHeight="1">
      <c r="A13" s="77"/>
      <c r="B13" s="15"/>
      <c r="C13" s="22"/>
      <c r="D13" s="22"/>
      <c r="E13" s="22"/>
      <c r="F13" s="56"/>
      <c r="G13" s="73"/>
      <c r="H13" s="73"/>
      <c r="I13" s="210"/>
    </row>
    <row r="14" spans="1:9" ht="12" customHeight="1">
      <c r="A14" s="74" t="s">
        <v>28</v>
      </c>
      <c r="B14" s="14" t="s">
        <v>182</v>
      </c>
      <c r="C14" s="75"/>
      <c r="D14" s="75"/>
      <c r="E14" s="75"/>
      <c r="F14" s="56"/>
      <c r="G14" s="201">
        <v>2500</v>
      </c>
      <c r="H14" s="201">
        <v>2375</v>
      </c>
      <c r="I14" s="200">
        <v>2000</v>
      </c>
    </row>
    <row r="15" spans="1:9" ht="12" customHeight="1" hidden="1">
      <c r="A15" s="76"/>
      <c r="B15" s="54"/>
      <c r="C15" s="22"/>
      <c r="D15" s="22"/>
      <c r="E15" s="22"/>
      <c r="F15" s="22"/>
      <c r="G15" s="62">
        <f>+(G14)/1936.27</f>
        <v>1.2911422477237162</v>
      </c>
      <c r="H15" s="62">
        <f>+(H14)/1936.27</f>
        <v>1.2265851353375303</v>
      </c>
      <c r="I15" s="213"/>
    </row>
    <row r="16" spans="1:9" ht="12" customHeight="1">
      <c r="A16" s="68"/>
      <c r="B16" s="12" t="s">
        <v>17</v>
      </c>
      <c r="C16" s="13"/>
      <c r="D16" s="13"/>
      <c r="E16" s="13"/>
      <c r="F16" s="22"/>
      <c r="G16" s="73"/>
      <c r="H16" s="78"/>
      <c r="I16" s="215"/>
    </row>
    <row r="17" spans="1:9" ht="12" customHeight="1">
      <c r="A17" s="68"/>
      <c r="B17" s="12" t="s">
        <v>18</v>
      </c>
      <c r="C17" s="13"/>
      <c r="D17" s="13"/>
      <c r="E17" s="13"/>
      <c r="F17" s="22"/>
      <c r="G17" s="73"/>
      <c r="H17" s="73"/>
      <c r="I17" s="214"/>
    </row>
    <row r="18" spans="1:9" ht="12" customHeight="1">
      <c r="A18" s="74" t="s">
        <v>7</v>
      </c>
      <c r="B18" s="16" t="s">
        <v>183</v>
      </c>
      <c r="C18" s="75"/>
      <c r="D18" s="75"/>
      <c r="E18" s="75"/>
      <c r="F18" s="75"/>
      <c r="G18" s="201">
        <v>3000</v>
      </c>
      <c r="H18" s="201">
        <v>2301.08</v>
      </c>
      <c r="I18" s="200">
        <v>1000</v>
      </c>
    </row>
    <row r="19" spans="1:9" ht="12" customHeight="1" hidden="1">
      <c r="A19" s="76"/>
      <c r="B19" s="55"/>
      <c r="C19" s="22"/>
      <c r="D19" s="22"/>
      <c r="E19" s="22"/>
      <c r="F19" s="22"/>
      <c r="G19" s="62">
        <f>+(G18)/1936.27</f>
        <v>1.5493706972684596</v>
      </c>
      <c r="H19" s="62">
        <f>+(H18)/1936.27</f>
        <v>1.1884086413568355</v>
      </c>
      <c r="I19" s="200"/>
    </row>
    <row r="20" spans="1:9" ht="12" customHeight="1">
      <c r="A20" s="68"/>
      <c r="B20" s="12" t="s">
        <v>19</v>
      </c>
      <c r="C20" s="13"/>
      <c r="D20" s="13"/>
      <c r="E20" s="13"/>
      <c r="F20" s="22"/>
      <c r="G20" s="73"/>
      <c r="H20" s="73"/>
      <c r="I20" s="210"/>
    </row>
    <row r="21" spans="1:9" ht="12" customHeight="1">
      <c r="A21" s="74" t="s">
        <v>9</v>
      </c>
      <c r="B21" s="16" t="s">
        <v>13</v>
      </c>
      <c r="C21" s="75"/>
      <c r="D21" s="75"/>
      <c r="E21" s="75"/>
      <c r="F21" s="75"/>
      <c r="G21" s="201">
        <v>300</v>
      </c>
      <c r="H21" s="201">
        <v>285</v>
      </c>
      <c r="I21" s="200">
        <v>200</v>
      </c>
    </row>
    <row r="22" spans="1:9" ht="12" customHeight="1" hidden="1">
      <c r="A22" s="76"/>
      <c r="B22" s="22"/>
      <c r="C22" s="22"/>
      <c r="D22" s="22"/>
      <c r="E22" s="22"/>
      <c r="F22" s="22"/>
      <c r="G22" s="62">
        <f>+(G21)/1936.27</f>
        <v>0.15493706972684596</v>
      </c>
      <c r="H22" s="62">
        <f>+(H21)/1936.27</f>
        <v>0.14719021624050366</v>
      </c>
      <c r="I22" s="201"/>
    </row>
    <row r="23" spans="1:10" ht="12" customHeight="1">
      <c r="A23" s="79"/>
      <c r="B23" s="22"/>
      <c r="C23" s="22"/>
      <c r="D23" s="22"/>
      <c r="E23" s="22"/>
      <c r="F23" s="22"/>
      <c r="G23" s="73"/>
      <c r="H23" s="73"/>
      <c r="I23" s="211"/>
      <c r="J23" s="162"/>
    </row>
    <row r="24" spans="1:9" ht="12" customHeight="1">
      <c r="A24" s="74" t="s">
        <v>10</v>
      </c>
      <c r="B24" s="16" t="s">
        <v>93</v>
      </c>
      <c r="C24" s="75"/>
      <c r="D24" s="75"/>
      <c r="E24" s="75"/>
      <c r="F24" s="75"/>
      <c r="G24" s="201">
        <v>1600</v>
      </c>
      <c r="H24" s="201">
        <v>1626</v>
      </c>
      <c r="I24" s="201">
        <v>1500</v>
      </c>
    </row>
    <row r="25" spans="1:9" ht="12" customHeight="1" hidden="1">
      <c r="A25" s="79"/>
      <c r="B25" s="22"/>
      <c r="C25" s="22"/>
      <c r="D25" s="22"/>
      <c r="E25" s="22"/>
      <c r="F25" s="22"/>
      <c r="G25" s="62">
        <f>+(G24)/1936.27</f>
        <v>0.8263310385431784</v>
      </c>
      <c r="H25" s="62">
        <f>+(H24)/1936.27</f>
        <v>0.8397589179195051</v>
      </c>
      <c r="I25" s="201"/>
    </row>
    <row r="26" spans="1:9" ht="12" customHeight="1">
      <c r="A26" s="79"/>
      <c r="B26" s="22"/>
      <c r="C26" s="22"/>
      <c r="D26" s="22"/>
      <c r="E26" s="22"/>
      <c r="F26" s="22"/>
      <c r="G26" s="73"/>
      <c r="H26" s="73"/>
      <c r="I26" s="211"/>
    </row>
    <row r="27" spans="1:9" ht="12" customHeight="1">
      <c r="A27" s="74" t="s">
        <v>20</v>
      </c>
      <c r="B27" s="16" t="s">
        <v>94</v>
      </c>
      <c r="C27" s="75"/>
      <c r="D27" s="75"/>
      <c r="E27" s="75"/>
      <c r="F27" s="75"/>
      <c r="G27" s="201">
        <v>300</v>
      </c>
      <c r="H27" s="201">
        <v>738</v>
      </c>
      <c r="I27" s="201">
        <v>500</v>
      </c>
    </row>
    <row r="28" spans="1:9" ht="12" customHeight="1" hidden="1">
      <c r="A28" s="79"/>
      <c r="B28" s="22"/>
      <c r="C28" s="22"/>
      <c r="D28" s="22"/>
      <c r="E28" s="22"/>
      <c r="F28" s="22"/>
      <c r="G28" s="62">
        <f>+(G27)/1936.27</f>
        <v>0.15493706972684596</v>
      </c>
      <c r="H28" s="62">
        <f>+(H27)/1936.27</f>
        <v>0.38114519152804105</v>
      </c>
      <c r="I28" s="201"/>
    </row>
    <row r="29" spans="1:9" ht="12" customHeight="1">
      <c r="A29" s="79"/>
      <c r="B29" s="22"/>
      <c r="C29" s="22"/>
      <c r="D29" s="22"/>
      <c r="E29" s="22"/>
      <c r="F29" s="22"/>
      <c r="G29" s="73"/>
      <c r="H29" s="73"/>
      <c r="I29" s="211"/>
    </row>
    <row r="30" spans="1:9" ht="12" customHeight="1">
      <c r="A30" s="74" t="s">
        <v>30</v>
      </c>
      <c r="B30" s="16" t="s">
        <v>103</v>
      </c>
      <c r="C30" s="75"/>
      <c r="D30" s="75"/>
      <c r="E30" s="75"/>
      <c r="F30" s="75"/>
      <c r="G30" s="201">
        <v>600</v>
      </c>
      <c r="H30" s="201">
        <v>651</v>
      </c>
      <c r="I30" s="201">
        <v>500</v>
      </c>
    </row>
    <row r="31" spans="1:9" ht="12" customHeight="1" hidden="1">
      <c r="A31" s="79"/>
      <c r="B31" s="22"/>
      <c r="C31" s="22"/>
      <c r="D31" s="22"/>
      <c r="E31" s="22"/>
      <c r="F31" s="22"/>
      <c r="G31" s="62">
        <f>+(G30)/1936.27</f>
        <v>0.3098741394536919</v>
      </c>
      <c r="H31" s="62">
        <f>+(H30)/1936.27</f>
        <v>0.3362134413072557</v>
      </c>
      <c r="I31" s="201"/>
    </row>
    <row r="32" spans="1:9" ht="12" customHeight="1">
      <c r="A32" s="79"/>
      <c r="B32" s="22"/>
      <c r="C32" s="22"/>
      <c r="D32" s="22"/>
      <c r="E32" s="22"/>
      <c r="F32" s="22"/>
      <c r="G32" s="73"/>
      <c r="H32" s="73"/>
      <c r="I32" s="211"/>
    </row>
    <row r="33" spans="1:9" ht="12" customHeight="1">
      <c r="A33" s="76" t="s">
        <v>96</v>
      </c>
      <c r="B33" s="16" t="s">
        <v>95</v>
      </c>
      <c r="C33" s="75"/>
      <c r="D33" s="75"/>
      <c r="E33" s="75"/>
      <c r="F33" s="75"/>
      <c r="G33" s="201">
        <v>400</v>
      </c>
      <c r="H33" s="201">
        <v>680</v>
      </c>
      <c r="I33" s="201">
        <v>200</v>
      </c>
    </row>
    <row r="34" spans="1:9" ht="12" customHeight="1" hidden="1">
      <c r="A34" s="76"/>
      <c r="B34" s="22"/>
      <c r="C34" s="22"/>
      <c r="D34" s="22"/>
      <c r="E34" s="22"/>
      <c r="F34" s="22"/>
      <c r="G34" s="62">
        <f>+(G33)/1936.27</f>
        <v>0.2065827596357946</v>
      </c>
      <c r="H34" s="62">
        <f>+(H33)/1936.27</f>
        <v>0.3511906913808508</v>
      </c>
      <c r="I34" s="201"/>
    </row>
    <row r="35" spans="1:9" ht="12" customHeight="1">
      <c r="A35" s="65"/>
      <c r="B35" s="13"/>
      <c r="C35" s="13"/>
      <c r="D35" s="13"/>
      <c r="E35" s="13"/>
      <c r="F35" s="56"/>
      <c r="G35" s="73"/>
      <c r="H35" s="73"/>
      <c r="I35" s="211"/>
    </row>
    <row r="36" spans="1:9" ht="12" customHeight="1">
      <c r="A36" s="74" t="s">
        <v>97</v>
      </c>
      <c r="B36" s="16" t="s">
        <v>14</v>
      </c>
      <c r="C36" s="75"/>
      <c r="D36" s="75"/>
      <c r="E36" s="75"/>
      <c r="F36" s="75"/>
      <c r="G36" s="201">
        <v>20000</v>
      </c>
      <c r="H36" s="201">
        <v>39009.77</v>
      </c>
      <c r="I36" s="201">
        <v>30000</v>
      </c>
    </row>
    <row r="37" spans="1:9" ht="12" customHeight="1" hidden="1">
      <c r="A37" s="76"/>
      <c r="B37" s="22"/>
      <c r="C37" s="22"/>
      <c r="D37" s="22"/>
      <c r="E37" s="22"/>
      <c r="F37" s="22"/>
      <c r="G37" s="62">
        <f>+(G36)/1936.27</f>
        <v>10.32913798178973</v>
      </c>
      <c r="H37" s="62">
        <f>+(H36)/1936.27</f>
        <v>20.146864848394078</v>
      </c>
      <c r="I37" s="201"/>
    </row>
    <row r="38" spans="1:9" ht="12" customHeight="1">
      <c r="A38" s="65"/>
      <c r="B38" s="13"/>
      <c r="C38" s="13"/>
      <c r="D38" s="13"/>
      <c r="E38" s="13"/>
      <c r="F38" s="56"/>
      <c r="G38" s="73"/>
      <c r="H38" s="73"/>
      <c r="I38" s="211"/>
    </row>
    <row r="39" spans="1:9" ht="12" customHeight="1">
      <c r="A39" s="74" t="s">
        <v>98</v>
      </c>
      <c r="B39" s="16" t="s">
        <v>15</v>
      </c>
      <c r="C39" s="75"/>
      <c r="D39" s="75"/>
      <c r="E39" s="75"/>
      <c r="F39" s="75"/>
      <c r="G39" s="201">
        <v>0</v>
      </c>
      <c r="H39" s="201">
        <v>2280</v>
      </c>
      <c r="I39" s="201">
        <v>1000</v>
      </c>
    </row>
    <row r="40" spans="1:9" ht="12" customHeight="1" hidden="1">
      <c r="A40" s="79"/>
      <c r="B40" s="22"/>
      <c r="C40" s="22"/>
      <c r="D40" s="22"/>
      <c r="E40" s="22"/>
      <c r="F40" s="22"/>
      <c r="G40" s="62">
        <f>+(G39)/1936.27</f>
        <v>0</v>
      </c>
      <c r="H40" s="62">
        <f>+(H39)/1936.27</f>
        <v>1.1775217299240293</v>
      </c>
      <c r="I40" s="201"/>
    </row>
    <row r="41" spans="1:9" ht="12" customHeight="1">
      <c r="A41" s="65"/>
      <c r="B41" s="56"/>
      <c r="C41" s="56"/>
      <c r="D41" s="56"/>
      <c r="E41" s="56"/>
      <c r="F41" s="56"/>
      <c r="G41" s="58"/>
      <c r="H41" s="58"/>
      <c r="I41" s="211"/>
    </row>
    <row r="42" spans="1:10" ht="12" customHeight="1">
      <c r="A42" s="77" t="s">
        <v>104</v>
      </c>
      <c r="B42" s="16" t="s">
        <v>171</v>
      </c>
      <c r="C42" s="75"/>
      <c r="D42" s="56"/>
      <c r="E42" s="56"/>
      <c r="F42" s="56"/>
      <c r="G42" s="201">
        <v>0</v>
      </c>
      <c r="H42" s="201">
        <v>1717.85</v>
      </c>
      <c r="I42" s="201">
        <v>0</v>
      </c>
      <c r="J42" s="162"/>
    </row>
    <row r="43" spans="1:9" ht="12" customHeight="1" hidden="1">
      <c r="A43" s="79"/>
      <c r="B43" s="22"/>
      <c r="C43" s="22"/>
      <c r="D43" s="22"/>
      <c r="E43" s="22"/>
      <c r="F43" s="22"/>
      <c r="G43" s="62">
        <f>+(G42)/1936.27</f>
        <v>0</v>
      </c>
      <c r="H43" s="62">
        <f>+(H42)/1936.27</f>
        <v>0.8871954841008743</v>
      </c>
      <c r="I43" s="62">
        <f>+(I42)/1936.27</f>
        <v>0</v>
      </c>
    </row>
    <row r="44" spans="1:10" ht="12" customHeight="1" thickBot="1">
      <c r="A44" s="68"/>
      <c r="B44" s="13"/>
      <c r="C44" s="13"/>
      <c r="D44" s="13"/>
      <c r="E44" s="13"/>
      <c r="F44" s="69"/>
      <c r="G44" s="73"/>
      <c r="H44" s="73"/>
      <c r="I44" s="73"/>
      <c r="J44" s="162"/>
    </row>
    <row r="45" spans="1:10" ht="12" customHeight="1" thickBot="1">
      <c r="A45" s="80"/>
      <c r="B45" s="17" t="s">
        <v>16</v>
      </c>
      <c r="C45" s="17"/>
      <c r="D45" s="17"/>
      <c r="E45" s="81"/>
      <c r="F45" s="69"/>
      <c r="G45" s="142">
        <f>+G4+G8+G11+G14+G18+G21+G24+G27+G30+G33+G36+G39+G42</f>
        <v>493644.67</v>
      </c>
      <c r="H45" s="142">
        <f>+H4+H8+H11+H14+H18+H21+H24+H27+H30+H33+H36+H39+H42</f>
        <v>499239.63</v>
      </c>
      <c r="I45" s="142">
        <f>SUM(I4:I42)</f>
        <v>463990.12981417886</v>
      </c>
      <c r="J45" s="49"/>
    </row>
    <row r="46" spans="1:9" ht="12" customHeight="1" hidden="1" thickBot="1">
      <c r="A46" s="68"/>
      <c r="B46" s="19"/>
      <c r="C46" s="19"/>
      <c r="D46" s="19"/>
      <c r="E46" s="22"/>
      <c r="F46" s="22"/>
      <c r="G46" s="59">
        <f>+(G45)/1936.27</f>
        <v>254.94619552025284</v>
      </c>
      <c r="H46" s="204">
        <f>+(H45)/1936.27</f>
        <v>257.83575121238255</v>
      </c>
      <c r="I46" s="59">
        <f>+(I45)/1936.27</f>
        <v>239.6309036519591</v>
      </c>
    </row>
    <row r="47" spans="1:9" ht="12" customHeight="1">
      <c r="A47" s="68"/>
      <c r="B47" s="19"/>
      <c r="C47" s="19"/>
      <c r="D47" s="19"/>
      <c r="E47" s="22"/>
      <c r="F47" s="22"/>
      <c r="G47" s="61"/>
      <c r="H47" s="61"/>
      <c r="I47" s="61"/>
    </row>
    <row r="48" spans="1:9" ht="12" customHeight="1">
      <c r="A48" s="68"/>
      <c r="B48" s="12" t="s">
        <v>155</v>
      </c>
      <c r="C48" s="12"/>
      <c r="D48" s="12"/>
      <c r="E48" s="12"/>
      <c r="F48" s="12"/>
      <c r="G48" s="23"/>
      <c r="H48" s="205"/>
      <c r="I48" s="23"/>
    </row>
    <row r="49" spans="1:9" ht="12" customHeight="1">
      <c r="A49" s="68"/>
      <c r="B49" s="12" t="s">
        <v>21</v>
      </c>
      <c r="C49" s="12"/>
      <c r="D49" s="12"/>
      <c r="E49" s="13"/>
      <c r="F49" s="13"/>
      <c r="G49" s="73"/>
      <c r="H49" s="73"/>
      <c r="I49" s="73"/>
    </row>
    <row r="50" spans="1:9" ht="12" customHeight="1">
      <c r="A50" s="74" t="s">
        <v>11</v>
      </c>
      <c r="B50" s="16" t="s">
        <v>22</v>
      </c>
      <c r="C50" s="75"/>
      <c r="D50" s="75"/>
      <c r="E50" s="75"/>
      <c r="F50" s="75"/>
      <c r="G50" s="201">
        <v>634833.38</v>
      </c>
      <c r="H50" s="145">
        <v>0</v>
      </c>
      <c r="I50" s="201">
        <v>0</v>
      </c>
    </row>
    <row r="51" spans="1:9" ht="12" customHeight="1" hidden="1">
      <c r="A51" s="79"/>
      <c r="B51" s="22"/>
      <c r="C51" s="22"/>
      <c r="D51" s="22"/>
      <c r="E51" s="22"/>
      <c r="F51" s="22"/>
      <c r="G51" s="62">
        <f>+(G50)/1936.27</f>
        <v>327.8640788732976</v>
      </c>
      <c r="H51" s="53">
        <f>+(H50)/1936.27</f>
        <v>0</v>
      </c>
      <c r="I51" s="62">
        <f>+(I50)/1936.27</f>
        <v>0</v>
      </c>
    </row>
    <row r="52" spans="1:9" ht="12" customHeight="1">
      <c r="A52" s="79"/>
      <c r="B52" s="22"/>
      <c r="C52" s="22"/>
      <c r="D52" s="22"/>
      <c r="E52" s="22"/>
      <c r="F52" s="22"/>
      <c r="G52" s="82"/>
      <c r="H52" s="82"/>
      <c r="I52" s="82"/>
    </row>
    <row r="53" spans="1:9" ht="12" customHeight="1">
      <c r="A53" s="74" t="s">
        <v>67</v>
      </c>
      <c r="B53" s="14" t="s">
        <v>173</v>
      </c>
      <c r="C53" s="75"/>
      <c r="D53" s="75"/>
      <c r="E53" s="75"/>
      <c r="F53" s="159"/>
      <c r="G53" s="202">
        <v>0</v>
      </c>
      <c r="H53" s="158">
        <v>0</v>
      </c>
      <c r="I53" s="202">
        <v>0</v>
      </c>
    </row>
    <row r="54" spans="1:9" ht="12" customHeight="1">
      <c r="A54" s="79"/>
      <c r="B54" s="22"/>
      <c r="C54" s="22"/>
      <c r="D54" s="22"/>
      <c r="E54" s="22"/>
      <c r="F54" s="22"/>
      <c r="G54" s="160"/>
      <c r="H54" s="82"/>
      <c r="I54" s="160"/>
    </row>
    <row r="55" spans="1:9" ht="12" customHeight="1">
      <c r="A55" s="68"/>
      <c r="B55" s="12" t="s">
        <v>23</v>
      </c>
      <c r="C55" s="12"/>
      <c r="D55" s="12"/>
      <c r="E55" s="12"/>
      <c r="F55" s="12"/>
      <c r="G55" s="23"/>
      <c r="H55" s="205"/>
      <c r="I55" s="23"/>
    </row>
    <row r="56" spans="1:9" ht="12" customHeight="1">
      <c r="A56" s="68"/>
      <c r="B56" s="12" t="s">
        <v>24</v>
      </c>
      <c r="C56" s="12"/>
      <c r="D56" s="12"/>
      <c r="E56" s="12"/>
      <c r="F56" s="13"/>
      <c r="G56" s="73"/>
      <c r="H56" s="73"/>
      <c r="I56" s="73"/>
    </row>
    <row r="57" spans="1:9" ht="12" customHeight="1">
      <c r="A57" s="74" t="s">
        <v>12</v>
      </c>
      <c r="B57" s="16" t="s">
        <v>25</v>
      </c>
      <c r="C57" s="75"/>
      <c r="D57" s="75"/>
      <c r="E57" s="75"/>
      <c r="F57" s="75"/>
      <c r="G57" s="201">
        <v>0</v>
      </c>
      <c r="H57" s="145">
        <v>0</v>
      </c>
      <c r="I57" s="201">
        <v>0</v>
      </c>
    </row>
    <row r="58" spans="1:9" ht="12" customHeight="1" hidden="1">
      <c r="A58" s="79"/>
      <c r="B58" s="22"/>
      <c r="C58" s="22"/>
      <c r="D58" s="22"/>
      <c r="E58" s="22"/>
      <c r="F58" s="22"/>
      <c r="G58" s="62">
        <f>+(G57)/1936.27</f>
        <v>0</v>
      </c>
      <c r="H58" s="53">
        <f>+(H57)/1936.27</f>
        <v>0</v>
      </c>
      <c r="I58" s="62">
        <f>+(I57)/1936.27</f>
        <v>0</v>
      </c>
    </row>
    <row r="59" spans="1:9" ht="12" customHeight="1" thickBot="1">
      <c r="A59" s="68"/>
      <c r="B59" s="13"/>
      <c r="C59" s="13"/>
      <c r="D59" s="13"/>
      <c r="E59" s="13"/>
      <c r="F59" s="69"/>
      <c r="G59" s="73"/>
      <c r="H59" s="73"/>
      <c r="I59" s="73"/>
    </row>
    <row r="60" spans="1:9" ht="12" customHeight="1" thickBot="1">
      <c r="A60" s="80"/>
      <c r="B60" s="37" t="s">
        <v>26</v>
      </c>
      <c r="C60" s="17"/>
      <c r="D60" s="17"/>
      <c r="E60" s="17"/>
      <c r="F60" s="81"/>
      <c r="G60" s="142">
        <f>+G50+G53+G57</f>
        <v>634833.38</v>
      </c>
      <c r="H60" s="143">
        <f>+H50+H53+H57</f>
        <v>0</v>
      </c>
      <c r="I60" s="142">
        <f>+I50+I53+I57</f>
        <v>0</v>
      </c>
    </row>
    <row r="61" spans="1:9" ht="12" customHeight="1" hidden="1" thickBot="1">
      <c r="A61" s="83"/>
      <c r="B61" s="25"/>
      <c r="C61" s="26"/>
      <c r="D61" s="26"/>
      <c r="E61" s="26"/>
      <c r="F61" s="78"/>
      <c r="G61" s="59">
        <f>+(G60)/1936.27</f>
        <v>327.8640788732976</v>
      </c>
      <c r="H61" s="204">
        <f>+(H60)/1936.27</f>
        <v>0</v>
      </c>
      <c r="I61" s="59">
        <f>+(I60)/1936.27</f>
        <v>0</v>
      </c>
    </row>
    <row r="62" spans="1:9" ht="12" customHeight="1" thickBot="1">
      <c r="A62" s="68"/>
      <c r="B62" s="71"/>
      <c r="C62" s="71"/>
      <c r="D62" s="71"/>
      <c r="E62" s="71"/>
      <c r="F62" s="84"/>
      <c r="G62" s="73"/>
      <c r="H62" s="73"/>
      <c r="I62" s="73"/>
    </row>
    <row r="63" spans="1:9" ht="12" customHeight="1" thickBot="1">
      <c r="A63" s="80"/>
      <c r="B63" s="17" t="s">
        <v>29</v>
      </c>
      <c r="C63" s="17"/>
      <c r="D63" s="17"/>
      <c r="E63" s="81"/>
      <c r="F63" s="69"/>
      <c r="G63" s="142">
        <f>+G45+G60</f>
        <v>1128478.05</v>
      </c>
      <c r="H63" s="206">
        <f>+H45+H60</f>
        <v>499239.63</v>
      </c>
      <c r="I63" s="142">
        <f>+I45+I60</f>
        <v>463990.12981417886</v>
      </c>
    </row>
    <row r="64" spans="1:9" ht="12" customHeight="1" hidden="1" thickBot="1">
      <c r="A64" s="22"/>
      <c r="B64" s="19"/>
      <c r="C64" s="19"/>
      <c r="D64" s="19"/>
      <c r="E64" s="22"/>
      <c r="F64" s="22"/>
      <c r="G64" s="59">
        <f>+(G63)/1936.27</f>
        <v>582.8102743935506</v>
      </c>
      <c r="H64" s="60">
        <f>+(H63)/1936.27</f>
        <v>257.83575121238255</v>
      </c>
      <c r="I64" s="59">
        <f>+(I63)/1936.27</f>
        <v>239.6309036519591</v>
      </c>
    </row>
    <row r="65" spans="1:9" ht="12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" customHeight="1">
      <c r="A66" s="12" t="s">
        <v>209</v>
      </c>
      <c r="B66" s="12"/>
      <c r="C66" s="12"/>
      <c r="D66" s="12"/>
      <c r="E66" s="12"/>
      <c r="F66" s="12"/>
      <c r="G66" s="12"/>
      <c r="H66" s="12"/>
      <c r="I66" s="63" t="s">
        <v>156</v>
      </c>
    </row>
    <row r="67" spans="1:9" ht="12" customHeight="1">
      <c r="A67" s="64"/>
      <c r="B67" s="57"/>
      <c r="C67" s="57"/>
      <c r="D67" s="57"/>
      <c r="E67" s="57"/>
      <c r="F67" s="57"/>
      <c r="G67" s="21" t="s">
        <v>1</v>
      </c>
      <c r="H67" s="21" t="s">
        <v>2</v>
      </c>
      <c r="I67" s="21" t="s">
        <v>1</v>
      </c>
    </row>
    <row r="68" spans="1:9" ht="12" customHeight="1" thickBot="1">
      <c r="A68" s="65" t="s">
        <v>0</v>
      </c>
      <c r="B68" s="13"/>
      <c r="C68" s="13"/>
      <c r="D68" s="13"/>
      <c r="E68" s="13"/>
      <c r="F68" s="13"/>
      <c r="G68" s="163">
        <v>2009</v>
      </c>
      <c r="H68" s="163">
        <v>2009</v>
      </c>
      <c r="I68" s="163">
        <v>2010</v>
      </c>
    </row>
    <row r="69" spans="1:9" ht="12" customHeight="1" thickBot="1">
      <c r="A69" s="64"/>
      <c r="B69" s="164" t="s">
        <v>141</v>
      </c>
      <c r="C69" s="164"/>
      <c r="D69" s="164"/>
      <c r="E69" s="57"/>
      <c r="F69" s="57"/>
      <c r="G69" s="165">
        <v>0</v>
      </c>
      <c r="H69" s="166">
        <v>0</v>
      </c>
      <c r="I69" s="165">
        <v>0</v>
      </c>
    </row>
    <row r="70" spans="1:9" ht="12" customHeight="1" hidden="1" thickBot="1">
      <c r="A70" s="68"/>
      <c r="B70" s="167"/>
      <c r="C70" s="167"/>
      <c r="D70" s="167"/>
      <c r="E70" s="69"/>
      <c r="F70" s="69"/>
      <c r="G70" s="52">
        <f>+(G69)/1936.27</f>
        <v>0</v>
      </c>
      <c r="H70" s="168">
        <f>+(H69)/1936.27</f>
        <v>0</v>
      </c>
      <c r="I70" s="52">
        <f>+(I69)/1936.27</f>
        <v>0</v>
      </c>
    </row>
    <row r="71" spans="1:9" ht="12" customHeight="1">
      <c r="A71" s="68"/>
      <c r="B71" s="12" t="s">
        <v>31</v>
      </c>
      <c r="C71" s="12"/>
      <c r="D71" s="12"/>
      <c r="E71" s="12"/>
      <c r="F71" s="13"/>
      <c r="G71" s="73"/>
      <c r="H71" s="72"/>
      <c r="I71" s="73"/>
    </row>
    <row r="72" spans="1:12" ht="12" customHeight="1">
      <c r="A72" s="68"/>
      <c r="B72" s="12" t="s">
        <v>32</v>
      </c>
      <c r="C72" s="12"/>
      <c r="D72" s="12"/>
      <c r="E72" s="13"/>
      <c r="F72" s="13"/>
      <c r="G72" s="73"/>
      <c r="H72" s="73"/>
      <c r="I72" s="73"/>
      <c r="L72" s="49"/>
    </row>
    <row r="73" spans="1:9" ht="12" customHeight="1">
      <c r="A73" s="74" t="s">
        <v>6</v>
      </c>
      <c r="B73" s="75" t="s">
        <v>33</v>
      </c>
      <c r="C73" s="75"/>
      <c r="D73" s="75"/>
      <c r="E73" s="75"/>
      <c r="F73" s="75"/>
      <c r="G73" s="200">
        <v>2000</v>
      </c>
      <c r="H73" s="200">
        <v>1828.72</v>
      </c>
      <c r="I73" s="200">
        <v>2000</v>
      </c>
    </row>
    <row r="74" spans="1:9" ht="12" customHeight="1" hidden="1">
      <c r="A74" s="79"/>
      <c r="B74" s="22"/>
      <c r="C74" s="22"/>
      <c r="D74" s="22"/>
      <c r="E74" s="22"/>
      <c r="F74" s="22"/>
      <c r="G74" s="62">
        <f>+(G73)/1936.27</f>
        <v>1.0329137981789729</v>
      </c>
      <c r="H74" s="62">
        <f>+(H73)/1936.27</f>
        <v>0.9444550605029257</v>
      </c>
      <c r="I74" s="200">
        <f>G74-H74</f>
        <v>0.08845873767604717</v>
      </c>
    </row>
    <row r="75" spans="1:9" ht="12" customHeight="1">
      <c r="A75" s="65"/>
      <c r="B75" s="13"/>
      <c r="C75" s="13"/>
      <c r="D75" s="13"/>
      <c r="E75" s="13"/>
      <c r="F75" s="56"/>
      <c r="G75" s="73"/>
      <c r="H75" s="73"/>
      <c r="I75" s="210"/>
    </row>
    <row r="76" spans="1:9" ht="12" customHeight="1">
      <c r="A76" s="74" t="s">
        <v>27</v>
      </c>
      <c r="B76" s="75" t="s">
        <v>34</v>
      </c>
      <c r="C76" s="75"/>
      <c r="D76" s="75"/>
      <c r="E76" s="75"/>
      <c r="F76" s="75"/>
      <c r="G76" s="201">
        <v>1000</v>
      </c>
      <c r="H76" s="201">
        <v>2239.92</v>
      </c>
      <c r="I76" s="200">
        <v>1500</v>
      </c>
    </row>
    <row r="77" spans="1:9" ht="12" customHeight="1" hidden="1">
      <c r="A77" s="79"/>
      <c r="B77" s="22"/>
      <c r="C77" s="22"/>
      <c r="D77" s="22"/>
      <c r="E77" s="22"/>
      <c r="F77" s="22"/>
      <c r="G77" s="62">
        <f>+(G76)/1936.27</f>
        <v>0.5164568990894864</v>
      </c>
      <c r="H77" s="62">
        <f>+(H76)/1936.27</f>
        <v>1.1568221374085226</v>
      </c>
      <c r="I77" s="200">
        <f>G77-H77</f>
        <v>-0.6403652383190361</v>
      </c>
    </row>
    <row r="78" spans="1:9" ht="12" customHeight="1">
      <c r="A78" s="65"/>
      <c r="B78" s="13"/>
      <c r="C78" s="13"/>
      <c r="D78" s="13"/>
      <c r="E78" s="13"/>
      <c r="F78" s="56"/>
      <c r="G78" s="73"/>
      <c r="H78" s="73"/>
      <c r="I78" s="210"/>
    </row>
    <row r="79" spans="1:9" ht="12" customHeight="1">
      <c r="A79" s="74" t="s">
        <v>28</v>
      </c>
      <c r="B79" s="75" t="s">
        <v>35</v>
      </c>
      <c r="C79" s="75"/>
      <c r="D79" s="75"/>
      <c r="E79" s="75"/>
      <c r="F79" s="56"/>
      <c r="G79" s="201">
        <v>3000</v>
      </c>
      <c r="H79" s="201">
        <v>2962.8</v>
      </c>
      <c r="I79" s="200">
        <v>2500</v>
      </c>
    </row>
    <row r="80" spans="1:9" ht="12" customHeight="1" hidden="1">
      <c r="A80" s="79"/>
      <c r="B80" s="22"/>
      <c r="C80" s="22"/>
      <c r="D80" s="22"/>
      <c r="E80" s="22"/>
      <c r="F80" s="22"/>
      <c r="G80" s="62">
        <f>+(G79)/1936.27</f>
        <v>1.5493706972684596</v>
      </c>
      <c r="H80" s="62">
        <f>+(H79)/1936.27</f>
        <v>1.5301585006223306</v>
      </c>
      <c r="I80" s="200">
        <f>G80-H80</f>
        <v>0.019212196646128943</v>
      </c>
    </row>
    <row r="81" spans="1:9" ht="12" customHeight="1">
      <c r="A81" s="65"/>
      <c r="B81" s="13"/>
      <c r="C81" s="13"/>
      <c r="D81" s="13"/>
      <c r="E81" s="13"/>
      <c r="F81" s="13"/>
      <c r="G81" s="73"/>
      <c r="H81" s="73"/>
      <c r="I81" s="210"/>
    </row>
    <row r="82" spans="1:9" ht="12" customHeight="1">
      <c r="A82" s="169" t="s">
        <v>36</v>
      </c>
      <c r="B82" s="75" t="s">
        <v>37</v>
      </c>
      <c r="C82" s="75"/>
      <c r="D82" s="75"/>
      <c r="E82" s="75"/>
      <c r="F82" s="75"/>
      <c r="G82" s="201">
        <v>1000</v>
      </c>
      <c r="H82" s="201">
        <v>992.03</v>
      </c>
      <c r="I82" s="200">
        <v>1000</v>
      </c>
    </row>
    <row r="83" spans="1:9" ht="12" customHeight="1" hidden="1">
      <c r="A83" s="170"/>
      <c r="B83" s="22"/>
      <c r="C83" s="22"/>
      <c r="D83" s="22"/>
      <c r="E83" s="22"/>
      <c r="F83" s="22"/>
      <c r="G83" s="62">
        <f>+(G82)/1936.27</f>
        <v>0.5164568990894864</v>
      </c>
      <c r="H83" s="62">
        <f>+(H82)/1936.27</f>
        <v>0.5123407376037433</v>
      </c>
      <c r="I83" s="200">
        <f>G83-H83</f>
        <v>0.0041161614857431195</v>
      </c>
    </row>
    <row r="84" spans="1:9" ht="12" customHeight="1">
      <c r="A84" s="65"/>
      <c r="B84" s="13"/>
      <c r="C84" s="13"/>
      <c r="D84" s="13"/>
      <c r="E84" s="13"/>
      <c r="F84" s="13"/>
      <c r="G84" s="73"/>
      <c r="H84" s="73"/>
      <c r="I84" s="210"/>
    </row>
    <row r="85" spans="1:9" ht="12" customHeight="1">
      <c r="A85" s="74" t="s">
        <v>38</v>
      </c>
      <c r="B85" s="75" t="s">
        <v>39</v>
      </c>
      <c r="C85" s="75"/>
      <c r="D85" s="75"/>
      <c r="E85" s="75"/>
      <c r="F85" s="75"/>
      <c r="G85" s="201">
        <v>3500</v>
      </c>
      <c r="H85" s="201">
        <v>3670.45</v>
      </c>
      <c r="I85" s="200">
        <v>3800</v>
      </c>
    </row>
    <row r="86" spans="1:9" ht="12" customHeight="1" hidden="1">
      <c r="A86" s="79"/>
      <c r="B86" s="22"/>
      <c r="C86" s="22"/>
      <c r="D86" s="22"/>
      <c r="E86" s="22"/>
      <c r="F86" s="22"/>
      <c r="G86" s="62">
        <f>+(G85)/1936.27</f>
        <v>1.8075991468132027</v>
      </c>
      <c r="H86" s="62">
        <f>+(H85)/1936.27</f>
        <v>1.8956292252630056</v>
      </c>
      <c r="I86" s="200">
        <f>G86-H86</f>
        <v>-0.08803007844980293</v>
      </c>
    </row>
    <row r="87" spans="1:9" ht="12" customHeight="1">
      <c r="A87" s="65"/>
      <c r="B87" s="13"/>
      <c r="C87" s="13"/>
      <c r="D87" s="13"/>
      <c r="E87" s="13"/>
      <c r="F87" s="13"/>
      <c r="G87" s="73"/>
      <c r="H87" s="73"/>
      <c r="I87" s="210"/>
    </row>
    <row r="88" spans="1:9" ht="12" customHeight="1">
      <c r="A88" s="74" t="s">
        <v>40</v>
      </c>
      <c r="B88" s="75" t="s">
        <v>41</v>
      </c>
      <c r="C88" s="75"/>
      <c r="D88" s="75"/>
      <c r="E88" s="75"/>
      <c r="F88" s="75"/>
      <c r="G88" s="201">
        <v>1000</v>
      </c>
      <c r="H88" s="201">
        <v>833.61</v>
      </c>
      <c r="I88" s="200">
        <v>1000</v>
      </c>
    </row>
    <row r="89" spans="1:9" ht="12" customHeight="1" hidden="1">
      <c r="A89" s="79"/>
      <c r="B89" s="22"/>
      <c r="C89" s="22"/>
      <c r="D89" s="22"/>
      <c r="E89" s="22"/>
      <c r="F89" s="22"/>
      <c r="G89" s="62">
        <f>+(G88)/1936.27</f>
        <v>0.5164568990894864</v>
      </c>
      <c r="H89" s="62">
        <f>+(H88)/1936.27</f>
        <v>0.43052363564998686</v>
      </c>
      <c r="I89" s="200">
        <f>G89-H89</f>
        <v>0.08593326343949959</v>
      </c>
    </row>
    <row r="90" spans="1:9" ht="12" customHeight="1">
      <c r="A90" s="65"/>
      <c r="B90" s="13"/>
      <c r="C90" s="13"/>
      <c r="D90" s="13"/>
      <c r="E90" s="13"/>
      <c r="F90" s="13"/>
      <c r="G90" s="73"/>
      <c r="H90" s="73"/>
      <c r="I90" s="210"/>
    </row>
    <row r="91" spans="1:9" ht="12" customHeight="1">
      <c r="A91" s="74" t="s">
        <v>42</v>
      </c>
      <c r="B91" s="75" t="s">
        <v>43</v>
      </c>
      <c r="C91" s="75"/>
      <c r="D91" s="75"/>
      <c r="E91" s="75"/>
      <c r="F91" s="75"/>
      <c r="G91" s="201">
        <v>3000</v>
      </c>
      <c r="H91" s="201">
        <v>2999.28</v>
      </c>
      <c r="I91" s="200">
        <v>2500</v>
      </c>
    </row>
    <row r="92" spans="1:9" ht="12" customHeight="1" hidden="1">
      <c r="A92" s="79"/>
      <c r="B92" s="22"/>
      <c r="C92" s="22"/>
      <c r="D92" s="22"/>
      <c r="E92" s="22"/>
      <c r="F92" s="22"/>
      <c r="G92" s="62">
        <f>+(G91)/1936.27</f>
        <v>1.5493706972684596</v>
      </c>
      <c r="H92" s="62">
        <f>+(H91)/1936.27</f>
        <v>1.5489988483011152</v>
      </c>
      <c r="I92" s="200">
        <f>G92-H92</f>
        <v>0.0003718489673443237</v>
      </c>
    </row>
    <row r="93" spans="1:9" ht="12" customHeight="1">
      <c r="A93" s="65"/>
      <c r="B93" s="13"/>
      <c r="C93" s="13"/>
      <c r="D93" s="13"/>
      <c r="E93" s="13"/>
      <c r="F93" s="13"/>
      <c r="G93" s="73"/>
      <c r="H93" s="73"/>
      <c r="I93" s="210"/>
    </row>
    <row r="94" spans="1:9" ht="12" customHeight="1">
      <c r="A94" s="74" t="s">
        <v>44</v>
      </c>
      <c r="B94" s="75" t="s">
        <v>193</v>
      </c>
      <c r="C94" s="75"/>
      <c r="D94" s="75"/>
      <c r="E94" s="75"/>
      <c r="F94" s="75"/>
      <c r="G94" s="201">
        <v>0</v>
      </c>
      <c r="H94" s="201">
        <v>6113.2</v>
      </c>
      <c r="I94" s="200">
        <v>0</v>
      </c>
    </row>
    <row r="95" spans="1:9" ht="12" customHeight="1" hidden="1">
      <c r="A95" s="79"/>
      <c r="B95" s="22"/>
      <c r="C95" s="22"/>
      <c r="D95" s="22"/>
      <c r="E95" s="22"/>
      <c r="F95" s="22"/>
      <c r="G95" s="62">
        <f>+(G94)/1936.27</f>
        <v>0</v>
      </c>
      <c r="H95" s="62">
        <f>+(H94)/1936.27</f>
        <v>3.157204315513849</v>
      </c>
      <c r="I95" s="200">
        <f>G95-H95</f>
        <v>-3.157204315513849</v>
      </c>
    </row>
    <row r="96" spans="1:9" ht="12" customHeight="1">
      <c r="A96" s="65"/>
      <c r="B96" s="13"/>
      <c r="C96" s="13"/>
      <c r="D96" s="13"/>
      <c r="E96" s="13"/>
      <c r="F96" s="13"/>
      <c r="G96" s="73"/>
      <c r="H96" s="73"/>
      <c r="I96" s="210"/>
    </row>
    <row r="97" spans="1:9" ht="12" customHeight="1">
      <c r="A97" s="74" t="s">
        <v>45</v>
      </c>
      <c r="B97" s="75" t="s">
        <v>175</v>
      </c>
      <c r="C97" s="75"/>
      <c r="D97" s="75"/>
      <c r="E97" s="75"/>
      <c r="F97" s="75"/>
      <c r="G97" s="201">
        <v>15000</v>
      </c>
      <c r="H97" s="201">
        <v>21764.56</v>
      </c>
      <c r="I97" s="200">
        <v>15000</v>
      </c>
    </row>
    <row r="98" spans="1:9" ht="12" customHeight="1" hidden="1">
      <c r="A98" s="79"/>
      <c r="B98" s="22"/>
      <c r="C98" s="22"/>
      <c r="D98" s="22"/>
      <c r="E98" s="22"/>
      <c r="F98" s="22"/>
      <c r="G98" s="62">
        <f>+(G97)/1936.27</f>
        <v>7.746853486342298</v>
      </c>
      <c r="H98" s="62">
        <f>+(H97)/1936.27</f>
        <v>11.240457167647074</v>
      </c>
      <c r="I98" s="200">
        <f>G98-H98</f>
        <v>-3.4936036813047764</v>
      </c>
    </row>
    <row r="99" spans="1:9" ht="12" customHeight="1">
      <c r="A99" s="65"/>
      <c r="B99" s="13"/>
      <c r="C99" s="13"/>
      <c r="D99" s="13"/>
      <c r="E99" s="13"/>
      <c r="F99" s="13"/>
      <c r="G99" s="73"/>
      <c r="H99" s="73"/>
      <c r="I99" s="210"/>
    </row>
    <row r="100" spans="1:9" ht="12" customHeight="1">
      <c r="A100" s="169" t="s">
        <v>46</v>
      </c>
      <c r="B100" s="75" t="s">
        <v>47</v>
      </c>
      <c r="C100" s="75"/>
      <c r="D100" s="75"/>
      <c r="E100" s="75"/>
      <c r="F100" s="75"/>
      <c r="G100" s="201">
        <v>500</v>
      </c>
      <c r="H100" s="201">
        <v>324.94</v>
      </c>
      <c r="I100" s="200">
        <v>500</v>
      </c>
    </row>
    <row r="101" spans="1:9" ht="12" customHeight="1" hidden="1">
      <c r="A101" s="170"/>
      <c r="B101" s="22"/>
      <c r="C101" s="22"/>
      <c r="D101" s="22"/>
      <c r="E101" s="22"/>
      <c r="F101" s="22"/>
      <c r="G101" s="62">
        <f>+(G100)/1936.27</f>
        <v>0.2582284495447432</v>
      </c>
      <c r="H101" s="62">
        <f>+(H100)/1936.27</f>
        <v>0.16781750479013774</v>
      </c>
      <c r="I101" s="200">
        <f>G101-H101</f>
        <v>0.09041094475460548</v>
      </c>
    </row>
    <row r="102" spans="1:9" ht="12" customHeight="1">
      <c r="A102" s="65"/>
      <c r="B102" s="13"/>
      <c r="C102" s="13"/>
      <c r="D102" s="13"/>
      <c r="E102" s="13"/>
      <c r="F102" s="13"/>
      <c r="G102" s="73"/>
      <c r="H102" s="73"/>
      <c r="I102" s="210"/>
    </row>
    <row r="103" spans="1:9" ht="12" customHeight="1">
      <c r="A103" s="74" t="s">
        <v>48</v>
      </c>
      <c r="B103" s="75" t="s">
        <v>49</v>
      </c>
      <c r="C103" s="75"/>
      <c r="D103" s="75"/>
      <c r="E103" s="75"/>
      <c r="F103" s="75"/>
      <c r="G103" s="201">
        <v>6000</v>
      </c>
      <c r="H103" s="201">
        <v>2926.18</v>
      </c>
      <c r="I103" s="200">
        <v>3000</v>
      </c>
    </row>
    <row r="104" spans="1:9" ht="12" customHeight="1" hidden="1">
      <c r="A104" s="79"/>
      <c r="B104" s="22"/>
      <c r="C104" s="22"/>
      <c r="D104" s="22"/>
      <c r="E104" s="22"/>
      <c r="F104" s="22"/>
      <c r="G104" s="62">
        <f>+(G103)/1936.27</f>
        <v>3.098741394536919</v>
      </c>
      <c r="H104" s="62">
        <f>+(H103)/1936.27</f>
        <v>1.5112458489776734</v>
      </c>
      <c r="I104" s="200">
        <f>G104-H104</f>
        <v>1.5874955455592457</v>
      </c>
    </row>
    <row r="105" spans="1:9" ht="12" customHeight="1">
      <c r="A105" s="65"/>
      <c r="B105" s="13"/>
      <c r="C105" s="13"/>
      <c r="D105" s="13"/>
      <c r="E105" s="13"/>
      <c r="F105" s="13"/>
      <c r="G105" s="73"/>
      <c r="H105" s="73"/>
      <c r="I105" s="210"/>
    </row>
    <row r="106" spans="1:9" ht="12" customHeight="1">
      <c r="A106" s="74" t="s">
        <v>50</v>
      </c>
      <c r="B106" s="75" t="s">
        <v>51</v>
      </c>
      <c r="C106" s="75"/>
      <c r="D106" s="75"/>
      <c r="E106" s="75"/>
      <c r="F106" s="75"/>
      <c r="G106" s="201">
        <v>6000</v>
      </c>
      <c r="H106" s="201">
        <v>2538.94</v>
      </c>
      <c r="I106" s="200">
        <v>3500</v>
      </c>
    </row>
    <row r="107" spans="1:9" ht="12" customHeight="1" hidden="1">
      <c r="A107" s="79"/>
      <c r="B107" s="22"/>
      <c r="C107" s="22"/>
      <c r="D107" s="22"/>
      <c r="E107" s="22"/>
      <c r="F107" s="22"/>
      <c r="G107" s="62">
        <f>+(G106)/1936.27</f>
        <v>3.098741394536919</v>
      </c>
      <c r="H107" s="62">
        <f>+(H106)/1936.27</f>
        <v>1.311253079374261</v>
      </c>
      <c r="I107" s="200">
        <f>G107-H107</f>
        <v>1.7874883151626582</v>
      </c>
    </row>
    <row r="108" spans="1:9" ht="12" customHeight="1">
      <c r="A108" s="65"/>
      <c r="B108" s="13"/>
      <c r="C108" s="13"/>
      <c r="D108" s="13"/>
      <c r="E108" s="13"/>
      <c r="F108" s="13"/>
      <c r="G108" s="73"/>
      <c r="H108" s="73"/>
      <c r="I108" s="210"/>
    </row>
    <row r="109" spans="1:9" ht="12" customHeight="1">
      <c r="A109" s="74" t="s">
        <v>52</v>
      </c>
      <c r="B109" s="75" t="s">
        <v>206</v>
      </c>
      <c r="C109" s="75"/>
      <c r="D109" s="75"/>
      <c r="E109" s="75"/>
      <c r="F109" s="75"/>
      <c r="G109" s="201">
        <v>7000</v>
      </c>
      <c r="H109" s="201">
        <v>1810.21</v>
      </c>
      <c r="I109" s="200">
        <v>15000</v>
      </c>
    </row>
    <row r="110" spans="1:9" ht="12" customHeight="1" hidden="1">
      <c r="A110" s="79"/>
      <c r="B110" s="22"/>
      <c r="C110" s="22"/>
      <c r="D110" s="22"/>
      <c r="E110" s="22"/>
      <c r="F110" s="22"/>
      <c r="G110" s="62">
        <f>+(G109)/1936.27</f>
        <v>3.6151982936264053</v>
      </c>
      <c r="H110" s="62">
        <f>+(H109)/1936.27</f>
        <v>0.9348954433007793</v>
      </c>
      <c r="I110" s="200">
        <f>G110-H110</f>
        <v>2.680302850325626</v>
      </c>
    </row>
    <row r="111" spans="1:9" ht="12" customHeight="1">
      <c r="A111" s="65"/>
      <c r="B111" s="13"/>
      <c r="C111" s="13"/>
      <c r="D111" s="13"/>
      <c r="E111" s="13"/>
      <c r="F111" s="13"/>
      <c r="G111" s="73"/>
      <c r="H111" s="73"/>
      <c r="I111" s="210"/>
    </row>
    <row r="112" spans="1:9" ht="12" customHeight="1">
      <c r="A112" s="74" t="s">
        <v>53</v>
      </c>
      <c r="B112" s="75" t="s">
        <v>99</v>
      </c>
      <c r="C112" s="75"/>
      <c r="D112" s="75"/>
      <c r="E112" s="75"/>
      <c r="F112" s="75"/>
      <c r="G112" s="202">
        <v>1000</v>
      </c>
      <c r="H112" s="202">
        <v>800</v>
      </c>
      <c r="I112" s="200">
        <v>500</v>
      </c>
    </row>
    <row r="113" spans="1:9" ht="12" customHeight="1" hidden="1">
      <c r="A113" s="79"/>
      <c r="B113" s="22"/>
      <c r="C113" s="22"/>
      <c r="D113" s="22"/>
      <c r="E113" s="22"/>
      <c r="F113" s="22"/>
      <c r="G113" s="62">
        <f>+(G112)/1936.27</f>
        <v>0.5164568990894864</v>
      </c>
      <c r="H113" s="62">
        <f>+(H112)/1936.27</f>
        <v>0.4131655192715892</v>
      </c>
      <c r="I113" s="200">
        <f>G113-H113</f>
        <v>0.10329137981789727</v>
      </c>
    </row>
    <row r="114" spans="1:9" ht="12" customHeight="1">
      <c r="A114" s="65"/>
      <c r="B114" s="13"/>
      <c r="C114" s="13"/>
      <c r="D114" s="13"/>
      <c r="E114" s="13"/>
      <c r="F114" s="13"/>
      <c r="G114" s="73"/>
      <c r="H114" s="73"/>
      <c r="I114" s="210"/>
    </row>
    <row r="115" spans="1:9" ht="12" customHeight="1">
      <c r="A115" s="74" t="s">
        <v>55</v>
      </c>
      <c r="B115" s="75" t="s">
        <v>54</v>
      </c>
      <c r="C115" s="75"/>
      <c r="D115" s="75"/>
      <c r="E115" s="75"/>
      <c r="F115" s="75"/>
      <c r="G115" s="201">
        <v>1000</v>
      </c>
      <c r="H115" s="201">
        <v>0</v>
      </c>
      <c r="I115" s="200">
        <f>G115-H115</f>
        <v>1000</v>
      </c>
    </row>
    <row r="116" spans="1:9" ht="12" customHeight="1" hidden="1">
      <c r="A116" s="79"/>
      <c r="B116" s="22"/>
      <c r="C116" s="22"/>
      <c r="D116" s="22"/>
      <c r="E116" s="22"/>
      <c r="F116" s="22"/>
      <c r="G116" s="62">
        <f>+(G115)/1936.27</f>
        <v>0.5164568990894864</v>
      </c>
      <c r="H116" s="62">
        <f>+(H115)/1936.27</f>
        <v>0</v>
      </c>
      <c r="I116" s="200">
        <f>G116-H116</f>
        <v>0.5164568990894864</v>
      </c>
    </row>
    <row r="117" spans="1:9" ht="12" customHeight="1">
      <c r="A117" s="65"/>
      <c r="B117" s="13"/>
      <c r="C117" s="13"/>
      <c r="D117" s="13"/>
      <c r="E117" s="13"/>
      <c r="F117" s="13"/>
      <c r="G117" s="73"/>
      <c r="H117" s="73"/>
      <c r="I117" s="210"/>
    </row>
    <row r="118" spans="1:9" ht="12" customHeight="1">
      <c r="A118" s="74" t="s">
        <v>100</v>
      </c>
      <c r="B118" s="16" t="s">
        <v>56</v>
      </c>
      <c r="C118" s="75"/>
      <c r="D118" s="75"/>
      <c r="E118" s="75"/>
      <c r="F118" s="75"/>
      <c r="G118" s="201">
        <v>47500</v>
      </c>
      <c r="H118" s="201">
        <v>46975</v>
      </c>
      <c r="I118" s="200">
        <v>47000</v>
      </c>
    </row>
    <row r="119" spans="1:9" ht="12" customHeight="1" hidden="1">
      <c r="A119" s="76"/>
      <c r="B119" s="22"/>
      <c r="C119" s="22"/>
      <c r="D119" s="22"/>
      <c r="E119" s="22"/>
      <c r="F119" s="22"/>
      <c r="G119" s="62">
        <f>+(G118)/1936.27</f>
        <v>24.531702706750607</v>
      </c>
      <c r="H119" s="62">
        <f>+(H118)/1936.27</f>
        <v>24.260562834728628</v>
      </c>
      <c r="I119" s="200">
        <f>G119-H119</f>
        <v>0.27113987202197976</v>
      </c>
    </row>
    <row r="120" spans="1:9" ht="12" customHeight="1">
      <c r="A120" s="79"/>
      <c r="B120" s="22"/>
      <c r="C120" s="22"/>
      <c r="D120" s="22"/>
      <c r="E120" s="22"/>
      <c r="F120" s="22"/>
      <c r="G120" s="178"/>
      <c r="H120" s="178"/>
      <c r="I120" s="210"/>
    </row>
    <row r="121" spans="1:10" ht="12" customHeight="1">
      <c r="A121" s="169" t="s">
        <v>177</v>
      </c>
      <c r="B121" s="16" t="s">
        <v>194</v>
      </c>
      <c r="C121" s="75"/>
      <c r="D121" s="75"/>
      <c r="E121" s="75"/>
      <c r="F121" s="159"/>
      <c r="G121" s="201">
        <v>1000</v>
      </c>
      <c r="H121" s="181">
        <v>0</v>
      </c>
      <c r="I121" s="200">
        <v>10000</v>
      </c>
      <c r="J121" s="162"/>
    </row>
    <row r="122" spans="1:9" ht="12" customHeight="1">
      <c r="A122" s="65"/>
      <c r="B122" s="12" t="s">
        <v>57</v>
      </c>
      <c r="C122" s="13"/>
      <c r="D122" s="13"/>
      <c r="E122" s="13"/>
      <c r="F122" s="13"/>
      <c r="G122" s="73"/>
      <c r="H122" s="73"/>
      <c r="I122" s="210"/>
    </row>
    <row r="123" spans="1:9" ht="12" customHeight="1">
      <c r="A123" s="74" t="s">
        <v>7</v>
      </c>
      <c r="B123" s="75" t="s">
        <v>58</v>
      </c>
      <c r="C123" s="75"/>
      <c r="D123" s="75"/>
      <c r="E123" s="75"/>
      <c r="F123" s="75"/>
      <c r="G123" s="201">
        <v>46000</v>
      </c>
      <c r="H123" s="145">
        <f>39357.61+654.16</f>
        <v>40011.770000000004</v>
      </c>
      <c r="I123" s="200">
        <v>41000</v>
      </c>
    </row>
    <row r="124" spans="1:9" ht="12" customHeight="1" hidden="1">
      <c r="A124" s="79"/>
      <c r="B124" s="22"/>
      <c r="C124" s="22"/>
      <c r="D124" s="22"/>
      <c r="E124" s="22"/>
      <c r="F124" s="22"/>
      <c r="G124" s="62">
        <f>+(G123)/1936.27</f>
        <v>23.75701735811638</v>
      </c>
      <c r="H124" s="62">
        <f>+(H123)/1936.27</f>
        <v>20.664354661281745</v>
      </c>
      <c r="I124" s="200">
        <f>G124-H124</f>
        <v>3.0926626968346334</v>
      </c>
    </row>
    <row r="125" spans="1:9" ht="12" customHeight="1">
      <c r="A125" s="79"/>
      <c r="B125" s="22"/>
      <c r="C125" s="22"/>
      <c r="D125" s="22"/>
      <c r="E125" s="22"/>
      <c r="F125" s="22"/>
      <c r="G125" s="178"/>
      <c r="H125" s="178"/>
      <c r="I125" s="210"/>
    </row>
    <row r="126" spans="1:9" ht="12" customHeight="1">
      <c r="A126" s="197" t="s">
        <v>8</v>
      </c>
      <c r="B126" s="198" t="s">
        <v>188</v>
      </c>
      <c r="C126" s="198"/>
      <c r="D126" s="198"/>
      <c r="E126" s="198"/>
      <c r="F126" s="198"/>
      <c r="G126" s="203">
        <v>0</v>
      </c>
      <c r="H126" s="203">
        <v>0</v>
      </c>
      <c r="I126" s="200">
        <f>G126-H126</f>
        <v>0</v>
      </c>
    </row>
    <row r="127" spans="1:9" ht="12" customHeight="1">
      <c r="A127" s="65"/>
      <c r="B127" s="13"/>
      <c r="C127" s="13"/>
      <c r="D127" s="13"/>
      <c r="E127" s="13"/>
      <c r="F127" s="13"/>
      <c r="G127" s="73"/>
      <c r="H127" s="73"/>
      <c r="I127" s="210"/>
    </row>
    <row r="128" spans="1:9" ht="12" customHeight="1">
      <c r="A128" s="169" t="s">
        <v>60</v>
      </c>
      <c r="B128" s="75" t="s">
        <v>59</v>
      </c>
      <c r="C128" s="75"/>
      <c r="D128" s="75"/>
      <c r="E128" s="75"/>
      <c r="F128" s="75"/>
      <c r="G128" s="201">
        <v>30000</v>
      </c>
      <c r="H128" s="145">
        <v>21699.05</v>
      </c>
      <c r="I128" s="200">
        <v>22000</v>
      </c>
    </row>
    <row r="129" spans="1:9" ht="12" customHeight="1" hidden="1">
      <c r="A129" s="79"/>
      <c r="B129" s="22"/>
      <c r="C129" s="22"/>
      <c r="D129" s="22"/>
      <c r="E129" s="22"/>
      <c r="F129" s="22"/>
      <c r="G129" s="62">
        <f>+(G128)/1936.27</f>
        <v>15.493706972684596</v>
      </c>
      <c r="H129" s="62">
        <f>+(H128)/1936.27</f>
        <v>11.20662407618772</v>
      </c>
      <c r="I129" s="200">
        <f>G129-H129</f>
        <v>4.287082896496875</v>
      </c>
    </row>
    <row r="130" spans="1:9" ht="12" customHeight="1">
      <c r="A130" s="65"/>
      <c r="B130" s="13"/>
      <c r="C130" s="13"/>
      <c r="D130" s="13"/>
      <c r="E130" s="13"/>
      <c r="F130" s="13"/>
      <c r="G130" s="171"/>
      <c r="H130" s="73"/>
      <c r="I130" s="210"/>
    </row>
    <row r="131" spans="1:9" ht="12" customHeight="1">
      <c r="A131" s="196" t="s">
        <v>63</v>
      </c>
      <c r="B131" s="16" t="s">
        <v>189</v>
      </c>
      <c r="C131" s="75"/>
      <c r="D131" s="75"/>
      <c r="E131" s="75"/>
      <c r="F131" s="75"/>
      <c r="G131" s="202">
        <v>2000</v>
      </c>
      <c r="H131" s="158">
        <v>500</v>
      </c>
      <c r="I131" s="200">
        <v>1500</v>
      </c>
    </row>
    <row r="132" spans="1:9" ht="12" customHeight="1">
      <c r="A132" s="65"/>
      <c r="B132" s="13"/>
      <c r="C132" s="13"/>
      <c r="D132" s="13"/>
      <c r="E132" s="13"/>
      <c r="F132" s="13"/>
      <c r="G132" s="171"/>
      <c r="H132" s="73"/>
      <c r="I132" s="210"/>
    </row>
    <row r="133" spans="1:9" ht="12" customHeight="1">
      <c r="A133" s="196" t="s">
        <v>187</v>
      </c>
      <c r="B133" s="16" t="s">
        <v>216</v>
      </c>
      <c r="C133" s="75"/>
      <c r="D133" s="75"/>
      <c r="E133" s="75"/>
      <c r="F133" s="75"/>
      <c r="G133" s="202">
        <v>0</v>
      </c>
      <c r="H133" s="158">
        <v>906.46</v>
      </c>
      <c r="I133" s="200">
        <v>0</v>
      </c>
    </row>
    <row r="134" spans="1:9" ht="12" customHeight="1">
      <c r="A134" s="65"/>
      <c r="B134" s="13"/>
      <c r="C134" s="13"/>
      <c r="D134" s="13"/>
      <c r="E134" s="13"/>
      <c r="F134" s="13"/>
      <c r="G134" s="171"/>
      <c r="H134" s="73"/>
      <c r="I134" s="210"/>
    </row>
    <row r="135" spans="1:9" ht="12" customHeight="1">
      <c r="A135" s="74" t="s">
        <v>190</v>
      </c>
      <c r="B135" s="75" t="s">
        <v>61</v>
      </c>
      <c r="C135" s="75"/>
      <c r="D135" s="75"/>
      <c r="E135" s="75"/>
      <c r="F135" s="75"/>
      <c r="G135" s="201">
        <v>2000</v>
      </c>
      <c r="H135" s="145">
        <v>0</v>
      </c>
      <c r="I135" s="200">
        <v>6000</v>
      </c>
    </row>
    <row r="136" spans="1:9" ht="12" customHeight="1" hidden="1">
      <c r="A136" s="79"/>
      <c r="B136" s="22"/>
      <c r="C136" s="22"/>
      <c r="D136" s="22"/>
      <c r="E136" s="22"/>
      <c r="F136" s="22"/>
      <c r="G136" s="62">
        <f>+(G135)/1936.27</f>
        <v>1.0329137981789729</v>
      </c>
      <c r="H136" s="62">
        <f>+(H135)/1936.27</f>
        <v>0</v>
      </c>
      <c r="I136" s="200">
        <f>G136-H136</f>
        <v>1.0329137981789729</v>
      </c>
    </row>
    <row r="137" spans="1:9" ht="12" customHeight="1">
      <c r="A137" s="65"/>
      <c r="B137" s="13"/>
      <c r="C137" s="13"/>
      <c r="D137" s="13"/>
      <c r="E137" s="13"/>
      <c r="F137" s="13"/>
      <c r="G137" s="171"/>
      <c r="H137" s="73"/>
      <c r="I137" s="210"/>
    </row>
    <row r="138" spans="1:9" ht="12" customHeight="1">
      <c r="A138" s="74" t="s">
        <v>191</v>
      </c>
      <c r="B138" s="16" t="s">
        <v>62</v>
      </c>
      <c r="C138" s="75"/>
      <c r="D138" s="75"/>
      <c r="E138" s="75"/>
      <c r="F138" s="75"/>
      <c r="G138" s="201">
        <v>5000</v>
      </c>
      <c r="H138" s="145">
        <v>0</v>
      </c>
      <c r="I138" s="200">
        <v>2000</v>
      </c>
    </row>
    <row r="139" spans="1:9" ht="12" customHeight="1" hidden="1">
      <c r="A139" s="76"/>
      <c r="B139" s="22"/>
      <c r="C139" s="22"/>
      <c r="D139" s="22"/>
      <c r="E139" s="22"/>
      <c r="F139" s="22"/>
      <c r="G139" s="62">
        <f>+(G138)/1936.27</f>
        <v>2.5822844954474324</v>
      </c>
      <c r="H139" s="62">
        <f>+(H138)/1936.27</f>
        <v>0</v>
      </c>
      <c r="I139" s="200">
        <f>G139-H139</f>
        <v>2.5822844954474324</v>
      </c>
    </row>
    <row r="140" spans="1:12" ht="12" customHeight="1">
      <c r="A140" s="65"/>
      <c r="B140" s="12" t="s">
        <v>64</v>
      </c>
      <c r="C140" s="13"/>
      <c r="D140" s="13"/>
      <c r="E140" s="13"/>
      <c r="F140" s="13"/>
      <c r="G140" s="73"/>
      <c r="H140" s="73"/>
      <c r="I140" s="210"/>
      <c r="L140" s="162"/>
    </row>
    <row r="141" spans="1:12" ht="12" customHeight="1">
      <c r="A141" s="74" t="s">
        <v>9</v>
      </c>
      <c r="B141" s="75" t="s">
        <v>204</v>
      </c>
      <c r="C141" s="75"/>
      <c r="D141" s="75"/>
      <c r="E141" s="75"/>
      <c r="F141" s="75"/>
      <c r="G141" s="201">
        <v>10000</v>
      </c>
      <c r="H141" s="145">
        <v>7527.73</v>
      </c>
      <c r="I141" s="200">
        <v>8000</v>
      </c>
      <c r="J141" s="162"/>
      <c r="L141" s="162"/>
    </row>
    <row r="142" spans="1:9" ht="12" customHeight="1" hidden="1">
      <c r="A142" s="79"/>
      <c r="B142" s="22"/>
      <c r="C142" s="22"/>
      <c r="D142" s="22"/>
      <c r="E142" s="22"/>
      <c r="F142" s="22"/>
      <c r="G142" s="62">
        <f>+(G141)/1936.27</f>
        <v>5.164568990894865</v>
      </c>
      <c r="H142" s="62">
        <f>+(H141)/1936.27</f>
        <v>3.8877480929829</v>
      </c>
      <c r="I142" s="200">
        <f>G142-H142</f>
        <v>1.276820897911965</v>
      </c>
    </row>
    <row r="143" spans="1:9" ht="12" customHeight="1">
      <c r="A143" s="65"/>
      <c r="B143" s="13"/>
      <c r="C143" s="13"/>
      <c r="D143" s="13"/>
      <c r="E143" s="13"/>
      <c r="F143" s="13"/>
      <c r="G143" s="73"/>
      <c r="H143" s="73"/>
      <c r="I143" s="210"/>
    </row>
    <row r="144" spans="1:9" ht="12" customHeight="1">
      <c r="A144" s="74" t="s">
        <v>10</v>
      </c>
      <c r="B144" s="75" t="s">
        <v>176</v>
      </c>
      <c r="C144" s="75"/>
      <c r="D144" s="75"/>
      <c r="E144" s="75"/>
      <c r="F144" s="75"/>
      <c r="G144" s="201">
        <v>15000</v>
      </c>
      <c r="H144" s="145">
        <v>12783.89</v>
      </c>
      <c r="I144" s="200">
        <v>20000</v>
      </c>
    </row>
    <row r="145" spans="1:9" ht="12" customHeight="1" hidden="1">
      <c r="A145" s="79"/>
      <c r="B145" s="22"/>
      <c r="C145" s="22"/>
      <c r="D145" s="22"/>
      <c r="E145" s="22"/>
      <c r="F145" s="22"/>
      <c r="G145" s="62">
        <f>+(G144)/1936.27</f>
        <v>7.746853486342298</v>
      </c>
      <c r="H145" s="62">
        <f>+(H144)/1936.27</f>
        <v>6.6023281877010955</v>
      </c>
      <c r="I145" s="200">
        <f>G145-H145</f>
        <v>1.1445252986412022</v>
      </c>
    </row>
    <row r="146" spans="1:9" ht="12" customHeight="1">
      <c r="A146" s="65"/>
      <c r="B146" s="13"/>
      <c r="C146" s="13"/>
      <c r="D146" s="13"/>
      <c r="E146" s="13"/>
      <c r="F146" s="13"/>
      <c r="G146" s="73"/>
      <c r="H146" s="73"/>
      <c r="I146" s="210"/>
    </row>
    <row r="147" spans="1:9" ht="12" customHeight="1">
      <c r="A147" s="74" t="s">
        <v>20</v>
      </c>
      <c r="B147" s="75" t="s">
        <v>179</v>
      </c>
      <c r="C147" s="75"/>
      <c r="D147" s="75"/>
      <c r="E147" s="75"/>
      <c r="F147" s="75"/>
      <c r="G147" s="201">
        <v>25000</v>
      </c>
      <c r="H147" s="145">
        <f>926.51+7154.65</f>
        <v>8081.16</v>
      </c>
      <c r="I147" s="200">
        <v>25000</v>
      </c>
    </row>
    <row r="148" spans="1:9" ht="12" customHeight="1" hidden="1">
      <c r="A148" s="79"/>
      <c r="B148" s="22"/>
      <c r="C148" s="22"/>
      <c r="D148" s="22"/>
      <c r="E148" s="22"/>
      <c r="F148" s="22"/>
      <c r="G148" s="62">
        <f>+(G147)/1936.27</f>
        <v>12.911422477237162</v>
      </c>
      <c r="H148" s="62">
        <f>+(H147)/1936.27</f>
        <v>4.173570834645995</v>
      </c>
      <c r="I148" s="200">
        <f>G148-H148</f>
        <v>8.737851642591167</v>
      </c>
    </row>
    <row r="149" spans="1:9" ht="12" customHeight="1">
      <c r="A149" s="79"/>
      <c r="B149" s="22"/>
      <c r="C149" s="22"/>
      <c r="D149" s="22"/>
      <c r="E149" s="22"/>
      <c r="F149" s="22"/>
      <c r="G149" s="178"/>
      <c r="H149" s="178"/>
      <c r="I149" s="210"/>
    </row>
    <row r="150" spans="1:9" ht="12" customHeight="1">
      <c r="A150" s="74" t="s">
        <v>30</v>
      </c>
      <c r="B150" s="16" t="s">
        <v>66</v>
      </c>
      <c r="C150" s="75"/>
      <c r="D150" s="75"/>
      <c r="E150" s="75"/>
      <c r="F150" s="75"/>
      <c r="G150" s="200">
        <v>0</v>
      </c>
      <c r="H150" s="200">
        <v>0</v>
      </c>
      <c r="I150" s="200">
        <f>G150-H150</f>
        <v>0</v>
      </c>
    </row>
    <row r="151" spans="1:9" ht="12" customHeight="1">
      <c r="A151" s="65"/>
      <c r="B151" s="13"/>
      <c r="C151" s="13"/>
      <c r="D151" s="13"/>
      <c r="E151" s="13"/>
      <c r="F151" s="13"/>
      <c r="G151" s="73"/>
      <c r="H151" s="73"/>
      <c r="I151" s="210"/>
    </row>
    <row r="152" spans="1:10" ht="12" customHeight="1">
      <c r="A152" s="74" t="s">
        <v>96</v>
      </c>
      <c r="B152" s="16" t="s">
        <v>205</v>
      </c>
      <c r="C152" s="75"/>
      <c r="D152" s="75"/>
      <c r="E152" s="75"/>
      <c r="F152" s="75"/>
      <c r="G152" s="201">
        <v>5000</v>
      </c>
      <c r="H152" s="145">
        <v>2343.63</v>
      </c>
      <c r="I152" s="200">
        <v>5000</v>
      </c>
      <c r="J152" s="162"/>
    </row>
    <row r="153" spans="1:9" ht="12" customHeight="1" hidden="1">
      <c r="A153" s="79"/>
      <c r="B153" s="22"/>
      <c r="C153" s="22"/>
      <c r="D153" s="22"/>
      <c r="E153" s="22"/>
      <c r="F153" s="22"/>
      <c r="G153" s="62">
        <f>+(G152)/1936.27</f>
        <v>2.5822844954474324</v>
      </c>
      <c r="H153" s="62">
        <f>+(H152)/1936.27</f>
        <v>1.2103838824130932</v>
      </c>
      <c r="I153" s="200">
        <f>G153-H153</f>
        <v>1.3719006130343392</v>
      </c>
    </row>
    <row r="154" spans="1:9" ht="12" customHeight="1">
      <c r="A154" s="65"/>
      <c r="B154" s="12" t="s">
        <v>65</v>
      </c>
      <c r="C154" s="13"/>
      <c r="D154" s="13"/>
      <c r="E154" s="13"/>
      <c r="F154" s="13"/>
      <c r="G154" s="73"/>
      <c r="H154" s="73"/>
      <c r="I154" s="210"/>
    </row>
    <row r="155" spans="1:9" ht="12" customHeight="1">
      <c r="A155" s="74" t="s">
        <v>11</v>
      </c>
      <c r="B155" s="75" t="s">
        <v>202</v>
      </c>
      <c r="C155" s="75"/>
      <c r="D155" s="75"/>
      <c r="E155" s="75"/>
      <c r="F155" s="75"/>
      <c r="G155" s="201">
        <v>20000</v>
      </c>
      <c r="H155" s="145">
        <v>19898.65</v>
      </c>
      <c r="I155" s="200">
        <v>20000</v>
      </c>
    </row>
    <row r="156" spans="1:9" ht="12" customHeight="1" hidden="1">
      <c r="A156" s="79"/>
      <c r="B156" s="22"/>
      <c r="C156" s="22"/>
      <c r="D156" s="22"/>
      <c r="E156" s="22"/>
      <c r="F156" s="22"/>
      <c r="G156" s="62">
        <f>+(G155)/1936.27</f>
        <v>10.32913798178973</v>
      </c>
      <c r="H156" s="62">
        <f>+(H155)/1936.27</f>
        <v>10.27679507506701</v>
      </c>
      <c r="I156" s="200">
        <f>G156-H156</f>
        <v>0.05234290672271946</v>
      </c>
    </row>
    <row r="157" spans="1:9" ht="12" customHeight="1">
      <c r="A157" s="65"/>
      <c r="B157" s="13"/>
      <c r="C157" s="13"/>
      <c r="D157" s="13"/>
      <c r="E157" s="13"/>
      <c r="F157" s="13"/>
      <c r="G157" s="73"/>
      <c r="H157" s="73"/>
      <c r="I157" s="210"/>
    </row>
    <row r="158" spans="1:9" ht="12" customHeight="1">
      <c r="A158" s="76" t="s">
        <v>67</v>
      </c>
      <c r="B158" s="16" t="s">
        <v>68</v>
      </c>
      <c r="C158" s="75"/>
      <c r="D158" s="75"/>
      <c r="E158" s="75"/>
      <c r="F158" s="75"/>
      <c r="G158" s="201">
        <v>500</v>
      </c>
      <c r="H158" s="145">
        <v>0</v>
      </c>
      <c r="I158" s="200">
        <f>G158-H158</f>
        <v>500</v>
      </c>
    </row>
    <row r="159" spans="1:9" ht="12" customHeight="1" hidden="1">
      <c r="A159" s="76"/>
      <c r="B159" s="22"/>
      <c r="C159" s="22"/>
      <c r="D159" s="22"/>
      <c r="E159" s="22"/>
      <c r="F159" s="22"/>
      <c r="G159" s="62">
        <f>+(G158)/1936.27</f>
        <v>0.2582284495447432</v>
      </c>
      <c r="H159" s="62">
        <f>+(H158)/1936.27</f>
        <v>0</v>
      </c>
      <c r="I159" s="200">
        <f>G159-H159</f>
        <v>0.2582284495447432</v>
      </c>
    </row>
    <row r="160" spans="1:9" ht="12" customHeight="1">
      <c r="A160" s="77"/>
      <c r="B160" s="22"/>
      <c r="C160" s="22"/>
      <c r="D160" s="22"/>
      <c r="E160" s="22"/>
      <c r="F160" s="22"/>
      <c r="G160" s="73"/>
      <c r="H160" s="73"/>
      <c r="I160" s="210"/>
    </row>
    <row r="161" spans="1:9" ht="12" customHeight="1">
      <c r="A161" s="76" t="s">
        <v>69</v>
      </c>
      <c r="B161" s="16" t="s">
        <v>105</v>
      </c>
      <c r="C161" s="75"/>
      <c r="D161" s="75"/>
      <c r="E161" s="75"/>
      <c r="F161" s="75"/>
      <c r="G161" s="201">
        <v>700</v>
      </c>
      <c r="H161" s="145">
        <v>692.88</v>
      </c>
      <c r="I161" s="200">
        <v>500</v>
      </c>
    </row>
    <row r="162" spans="1:9" ht="12" customHeight="1" hidden="1">
      <c r="A162" s="76"/>
      <c r="B162" s="22"/>
      <c r="C162" s="22"/>
      <c r="D162" s="22"/>
      <c r="E162" s="22"/>
      <c r="F162" s="22"/>
      <c r="G162" s="62">
        <f>+(G161)/1936.27</f>
        <v>0.36151982936264054</v>
      </c>
      <c r="H162" s="62">
        <f>+(H161)/1936.27</f>
        <v>0.3578426562411234</v>
      </c>
      <c r="I162" s="200">
        <f>G162-H162</f>
        <v>0.0036771731215171632</v>
      </c>
    </row>
    <row r="163" spans="1:9" ht="12" customHeight="1">
      <c r="A163" s="65"/>
      <c r="B163" s="13"/>
      <c r="C163" s="13"/>
      <c r="D163" s="13"/>
      <c r="E163" s="13"/>
      <c r="F163" s="13"/>
      <c r="G163" s="73"/>
      <c r="H163" s="73"/>
      <c r="I163" s="210"/>
    </row>
    <row r="164" spans="1:9" ht="12" customHeight="1">
      <c r="A164" s="76" t="s">
        <v>70</v>
      </c>
      <c r="B164" s="16" t="s">
        <v>199</v>
      </c>
      <c r="C164" s="75"/>
      <c r="D164" s="75"/>
      <c r="E164" s="75"/>
      <c r="F164" s="75"/>
      <c r="G164" s="201">
        <v>2000</v>
      </c>
      <c r="H164" s="145">
        <v>352.5</v>
      </c>
      <c r="I164" s="200">
        <v>2000</v>
      </c>
    </row>
    <row r="165" spans="1:9" ht="12" customHeight="1" hidden="1">
      <c r="A165" s="76"/>
      <c r="B165" s="22"/>
      <c r="C165" s="22"/>
      <c r="D165" s="22"/>
      <c r="E165" s="22"/>
      <c r="F165" s="22"/>
      <c r="G165" s="62">
        <f>+(G164)/1936.27</f>
        <v>1.0329137981789729</v>
      </c>
      <c r="H165" s="62">
        <f>+(H164)/1936.27</f>
        <v>0.182051056929044</v>
      </c>
      <c r="I165" s="200">
        <f>G165-H165</f>
        <v>0.8508627412499289</v>
      </c>
    </row>
    <row r="166" spans="1:9" ht="12" customHeight="1">
      <c r="A166" s="77"/>
      <c r="B166" s="22"/>
      <c r="C166" s="22"/>
      <c r="D166" s="22"/>
      <c r="E166" s="22"/>
      <c r="F166" s="22"/>
      <c r="G166" s="73"/>
      <c r="H166" s="73"/>
      <c r="I166" s="210"/>
    </row>
    <row r="167" spans="1:9" ht="12" customHeight="1">
      <c r="A167" s="76" t="s">
        <v>74</v>
      </c>
      <c r="B167" s="16" t="s">
        <v>154</v>
      </c>
      <c r="C167" s="75"/>
      <c r="D167" s="75"/>
      <c r="E167" s="75"/>
      <c r="F167" s="75"/>
      <c r="G167" s="202">
        <v>3000</v>
      </c>
      <c r="H167" s="158">
        <v>2877.86</v>
      </c>
      <c r="I167" s="200">
        <v>500</v>
      </c>
    </row>
    <row r="168" spans="1:9" ht="12" customHeight="1" hidden="1">
      <c r="A168" s="76"/>
      <c r="B168" s="22"/>
      <c r="C168" s="22"/>
      <c r="D168" s="22"/>
      <c r="E168" s="22"/>
      <c r="F168" s="22"/>
      <c r="G168" s="62">
        <f>+(G167)/1936.27</f>
        <v>1.5493706972684596</v>
      </c>
      <c r="H168" s="62">
        <f>+(H167)/1936.27</f>
        <v>1.4862906516136696</v>
      </c>
      <c r="I168" s="200">
        <f>G168-H168</f>
        <v>0.06308004565478997</v>
      </c>
    </row>
    <row r="169" spans="1:9" ht="12" customHeight="1">
      <c r="A169" s="77"/>
      <c r="B169" s="22"/>
      <c r="C169" s="22"/>
      <c r="D169" s="22"/>
      <c r="E169" s="22"/>
      <c r="F169" s="22"/>
      <c r="G169" s="73"/>
      <c r="H169" s="73"/>
      <c r="I169" s="210"/>
    </row>
    <row r="170" spans="1:9" ht="12" customHeight="1">
      <c r="A170" s="76" t="s">
        <v>106</v>
      </c>
      <c r="B170" s="16" t="s">
        <v>75</v>
      </c>
      <c r="C170" s="75"/>
      <c r="D170" s="75"/>
      <c r="E170" s="75"/>
      <c r="F170" s="75"/>
      <c r="G170" s="202">
        <v>5000</v>
      </c>
      <c r="H170" s="158">
        <v>2048</v>
      </c>
      <c r="I170" s="200">
        <v>2000</v>
      </c>
    </row>
    <row r="171" spans="1:9" ht="12" customHeight="1" hidden="1">
      <c r="A171" s="76"/>
      <c r="B171" s="22"/>
      <c r="C171" s="22"/>
      <c r="D171" s="22"/>
      <c r="E171" s="22"/>
      <c r="F171" s="22"/>
      <c r="G171" s="62">
        <f>+(G170)/1936.27</f>
        <v>2.5822844954474324</v>
      </c>
      <c r="H171" s="62">
        <f>+(H170)/1936.27</f>
        <v>1.0577037293352682</v>
      </c>
      <c r="I171" s="200">
        <f>G171-H171</f>
        <v>1.5245807661121642</v>
      </c>
    </row>
    <row r="172" spans="1:9" ht="12" customHeight="1">
      <c r="A172" s="65"/>
      <c r="B172" s="13"/>
      <c r="C172" s="13"/>
      <c r="D172" s="13"/>
      <c r="E172" s="13"/>
      <c r="F172" s="13"/>
      <c r="G172" s="73"/>
      <c r="H172" s="73"/>
      <c r="I172" s="210"/>
    </row>
    <row r="173" spans="1:10" ht="12" customHeight="1">
      <c r="A173" s="74" t="s">
        <v>153</v>
      </c>
      <c r="B173" s="16" t="s">
        <v>71</v>
      </c>
      <c r="C173" s="75"/>
      <c r="D173" s="75"/>
      <c r="E173" s="75"/>
      <c r="F173" s="75"/>
      <c r="G173" s="201">
        <v>0</v>
      </c>
      <c r="H173" s="145">
        <v>0</v>
      </c>
      <c r="I173" s="200">
        <f>G173-H173</f>
        <v>0</v>
      </c>
      <c r="J173" s="162"/>
    </row>
    <row r="174" spans="1:9" ht="12" customHeight="1" hidden="1">
      <c r="A174" s="76"/>
      <c r="B174" s="22"/>
      <c r="C174" s="22"/>
      <c r="D174" s="22"/>
      <c r="E174" s="22"/>
      <c r="F174" s="22"/>
      <c r="G174" s="62">
        <f>+(G173)/1936.27</f>
        <v>0</v>
      </c>
      <c r="H174" s="62">
        <f>+(H173)/1936.27</f>
        <v>0</v>
      </c>
      <c r="I174" s="200">
        <f>G174-H174</f>
        <v>0</v>
      </c>
    </row>
    <row r="175" spans="1:9" ht="12" customHeight="1">
      <c r="A175" s="65"/>
      <c r="B175" s="12" t="s">
        <v>72</v>
      </c>
      <c r="C175" s="13"/>
      <c r="D175" s="13"/>
      <c r="E175" s="13"/>
      <c r="F175" s="13"/>
      <c r="G175" s="73"/>
      <c r="H175" s="73"/>
      <c r="I175" s="210"/>
    </row>
    <row r="176" spans="1:9" ht="12" customHeight="1">
      <c r="A176" s="74" t="s">
        <v>12</v>
      </c>
      <c r="B176" s="16" t="s">
        <v>73</v>
      </c>
      <c r="C176" s="75"/>
      <c r="D176" s="75"/>
      <c r="E176" s="75"/>
      <c r="F176" s="75"/>
      <c r="G176" s="201">
        <v>10000</v>
      </c>
      <c r="H176" s="145">
        <v>14109.96</v>
      </c>
      <c r="I176" s="200">
        <v>14000</v>
      </c>
    </row>
    <row r="177" spans="1:9" ht="12" customHeight="1" hidden="1">
      <c r="A177" s="76"/>
      <c r="B177" s="22"/>
      <c r="C177" s="22"/>
      <c r="D177" s="22"/>
      <c r="E177" s="22"/>
      <c r="F177" s="22"/>
      <c r="G177" s="62">
        <f>+(G176)/1936.27</f>
        <v>5.164568990894865</v>
      </c>
      <c r="H177" s="62">
        <f>+(H176)/1936.27</f>
        <v>7.28718618787669</v>
      </c>
      <c r="I177" s="200">
        <f>G177-H177</f>
        <v>-2.1226171969818255</v>
      </c>
    </row>
    <row r="178" spans="1:9" ht="12" customHeight="1">
      <c r="A178" s="65"/>
      <c r="B178" s="12" t="s">
        <v>198</v>
      </c>
      <c r="C178" s="13"/>
      <c r="D178" s="13"/>
      <c r="E178" s="13"/>
      <c r="F178" s="13"/>
      <c r="G178" s="73"/>
      <c r="H178" s="73"/>
      <c r="I178" s="210"/>
    </row>
    <row r="179" spans="1:9" ht="12" customHeight="1">
      <c r="A179" s="74" t="s">
        <v>76</v>
      </c>
      <c r="B179" s="16" t="s">
        <v>195</v>
      </c>
      <c r="C179" s="75"/>
      <c r="D179" s="75"/>
      <c r="E179" s="75"/>
      <c r="F179" s="75"/>
      <c r="G179" s="201">
        <v>1000</v>
      </c>
      <c r="H179" s="145">
        <v>0</v>
      </c>
      <c r="I179" s="200">
        <v>1000</v>
      </c>
    </row>
    <row r="180" spans="1:9" ht="12" customHeight="1" hidden="1">
      <c r="A180" s="76"/>
      <c r="B180" s="22"/>
      <c r="C180" s="22"/>
      <c r="D180" s="22"/>
      <c r="E180" s="22"/>
      <c r="F180" s="22"/>
      <c r="G180" s="62">
        <f>+(G179)/1936.27</f>
        <v>0.5164568990894864</v>
      </c>
      <c r="H180" s="62">
        <f>+(H179)/1936.27</f>
        <v>0</v>
      </c>
      <c r="I180" s="200">
        <f>G180-H180</f>
        <v>0.5164568990894864</v>
      </c>
    </row>
    <row r="181" spans="1:9" ht="12" customHeight="1">
      <c r="A181" s="65"/>
      <c r="B181" s="13"/>
      <c r="C181" s="13"/>
      <c r="D181" s="13"/>
      <c r="E181" s="13"/>
      <c r="F181" s="13"/>
      <c r="G181" s="73"/>
      <c r="H181" s="73"/>
      <c r="I181" s="210"/>
    </row>
    <row r="182" spans="1:9" ht="12" customHeight="1">
      <c r="A182" s="74" t="s">
        <v>77</v>
      </c>
      <c r="B182" s="16" t="s">
        <v>196</v>
      </c>
      <c r="C182" s="75"/>
      <c r="D182" s="75"/>
      <c r="E182" s="75"/>
      <c r="F182" s="75"/>
      <c r="G182" s="201">
        <v>6500</v>
      </c>
      <c r="H182" s="145">
        <v>6769.86</v>
      </c>
      <c r="I182" s="200">
        <v>2000</v>
      </c>
    </row>
    <row r="183" spans="1:9" ht="12" customHeight="1" hidden="1">
      <c r="A183" s="76"/>
      <c r="B183" s="22"/>
      <c r="C183" s="22"/>
      <c r="D183" s="22"/>
      <c r="E183" s="22"/>
      <c r="F183" s="22"/>
      <c r="G183" s="62">
        <f>+(G182)/1936.27</f>
        <v>3.356969844081662</v>
      </c>
      <c r="H183" s="62">
        <f>+(H182)/1936.27</f>
        <v>3.496340902869951</v>
      </c>
      <c r="I183" s="200">
        <f>G183-H183</f>
        <v>-0.1393710587882886</v>
      </c>
    </row>
    <row r="184" spans="1:9" ht="12" customHeight="1">
      <c r="A184" s="79"/>
      <c r="B184" s="22"/>
      <c r="C184" s="22"/>
      <c r="D184" s="22"/>
      <c r="E184" s="22"/>
      <c r="F184" s="22"/>
      <c r="G184" s="178"/>
      <c r="H184" s="178"/>
      <c r="I184" s="210"/>
    </row>
    <row r="185" spans="1:9" ht="12" customHeight="1">
      <c r="A185" s="74" t="s">
        <v>200</v>
      </c>
      <c r="B185" s="75" t="s">
        <v>197</v>
      </c>
      <c r="C185" s="75"/>
      <c r="D185" s="75"/>
      <c r="E185" s="75"/>
      <c r="F185" s="75"/>
      <c r="G185" s="200">
        <v>5000</v>
      </c>
      <c r="H185" s="181">
        <v>900</v>
      </c>
      <c r="I185" s="200">
        <v>3000</v>
      </c>
    </row>
    <row r="186" spans="1:9" ht="12" customHeight="1">
      <c r="A186" s="74"/>
      <c r="B186" s="75"/>
      <c r="C186" s="75"/>
      <c r="D186" s="75"/>
      <c r="E186" s="75"/>
      <c r="F186" s="75"/>
      <c r="G186" s="210"/>
      <c r="H186" s="212"/>
      <c r="I186" s="210"/>
    </row>
    <row r="187" spans="1:10" ht="12" customHeight="1">
      <c r="A187" s="74" t="s">
        <v>219</v>
      </c>
      <c r="B187" s="75" t="s">
        <v>220</v>
      </c>
      <c r="C187" s="75"/>
      <c r="D187" s="75"/>
      <c r="E187" s="75"/>
      <c r="F187" s="75"/>
      <c r="G187" s="200">
        <v>0</v>
      </c>
      <c r="H187" s="181">
        <v>0</v>
      </c>
      <c r="I187" s="200">
        <v>5000</v>
      </c>
      <c r="J187" s="162"/>
    </row>
    <row r="188" spans="1:9" ht="12" customHeight="1" thickBot="1">
      <c r="A188" s="172"/>
      <c r="B188" s="66"/>
      <c r="C188" s="69"/>
      <c r="D188" s="69"/>
      <c r="E188" s="69"/>
      <c r="F188" s="69"/>
      <c r="G188" s="73"/>
      <c r="H188" s="73"/>
      <c r="I188" s="209"/>
    </row>
    <row r="189" spans="1:10" ht="12" customHeight="1" thickBot="1">
      <c r="A189" s="173"/>
      <c r="B189" s="19" t="s">
        <v>78</v>
      </c>
      <c r="C189" s="19"/>
      <c r="D189" s="19"/>
      <c r="E189" s="19"/>
      <c r="F189" s="19"/>
      <c r="G189" s="144">
        <f>G69+G73+G76+G79+G82+G85+G88+G91+G94+G97+G100+G103+G106+G109+G112+G115+G118+G121+G123+G126+G128+G131+G133+G135+G138+G141+G144+G147+G150+G152+G155+G158+G161+G164+G167+G170+G173+G176+G179+G182+G185+G187</f>
        <v>293200</v>
      </c>
      <c r="H189" s="144">
        <f>H69+H73+H76+H79+H82+H85+H88+H91+H94+H97+H100+H103+H106+H109+H112+H115+H118+H121+H123+H126+H128+H131+H133+H135+H138+H141+H144+H147+H150+H152+H155+H158+H161+H164+H167+H170+H173+H176+H179+H182+H185+H187</f>
        <v>240283.23999999996</v>
      </c>
      <c r="I189" s="144">
        <f>I69+I73+I76+I79+I82+I85+I88+I91+I94+I97+I100+I103+I106+I109+I112+I115+I118+I121+I123+I126+I128+I131+I133+I135+I138+I141+I144+I147+I150+I152+I155+I158+I161+I164+I167+I170+I173+I176+I179+I182+I185+I187</f>
        <v>290800</v>
      </c>
      <c r="J189" s="208"/>
    </row>
    <row r="190" spans="1:9" ht="12" customHeight="1" hidden="1" thickBot="1">
      <c r="A190" s="172"/>
      <c r="B190" s="167"/>
      <c r="C190" s="167"/>
      <c r="D190" s="167"/>
      <c r="E190" s="167"/>
      <c r="F190" s="167"/>
      <c r="G190" s="168">
        <f>+(G189)/1936.27</f>
        <v>151.42516281303745</v>
      </c>
      <c r="H190" s="168">
        <f>+(H189)/1936.27</f>
        <v>124.09593703357484</v>
      </c>
      <c r="I190" s="168">
        <f>+(I189)/1936.27</f>
        <v>150.18566625522269</v>
      </c>
    </row>
    <row r="191" spans="1:9" ht="12" customHeight="1">
      <c r="A191" s="68"/>
      <c r="B191" s="12" t="s">
        <v>79</v>
      </c>
      <c r="C191" s="13"/>
      <c r="D191" s="13"/>
      <c r="E191" s="13"/>
      <c r="F191" s="13"/>
      <c r="G191" s="73"/>
      <c r="H191" s="73"/>
      <c r="I191" s="73"/>
    </row>
    <row r="192" spans="1:9" ht="12" customHeight="1">
      <c r="A192" s="68"/>
      <c r="B192" s="12" t="s">
        <v>172</v>
      </c>
      <c r="C192" s="13"/>
      <c r="D192" s="13"/>
      <c r="E192" s="13"/>
      <c r="F192" s="13"/>
      <c r="G192" s="73"/>
      <c r="H192" s="73"/>
      <c r="I192" s="73"/>
    </row>
    <row r="193" spans="1:10" ht="12" customHeight="1">
      <c r="A193" s="74" t="s">
        <v>80</v>
      </c>
      <c r="B193" s="16" t="s">
        <v>207</v>
      </c>
      <c r="C193" s="75"/>
      <c r="D193" s="75"/>
      <c r="E193" s="75"/>
      <c r="F193" s="75"/>
      <c r="G193" s="201">
        <v>700000</v>
      </c>
      <c r="H193" s="145">
        <v>0</v>
      </c>
      <c r="I193" s="201">
        <v>173190.13</v>
      </c>
      <c r="J193" s="216"/>
    </row>
    <row r="194" spans="1:9" ht="12" customHeight="1" hidden="1">
      <c r="A194" s="76"/>
      <c r="B194" s="22"/>
      <c r="C194" s="22"/>
      <c r="D194" s="22"/>
      <c r="E194" s="22"/>
      <c r="F194" s="22"/>
      <c r="G194" s="62">
        <f>+(G193)/1936.27</f>
        <v>361.51982936264056</v>
      </c>
      <c r="H194" s="62">
        <f>+(H193)/1936.27</f>
        <v>0</v>
      </c>
      <c r="I194" s="62">
        <f>+(I193)/1936.27</f>
        <v>89.44523749270505</v>
      </c>
    </row>
    <row r="195" spans="1:9" ht="12" customHeight="1">
      <c r="A195" s="65"/>
      <c r="B195" s="12" t="s">
        <v>81</v>
      </c>
      <c r="C195" s="13"/>
      <c r="D195" s="13"/>
      <c r="E195" s="13"/>
      <c r="F195" s="13"/>
      <c r="G195" s="73"/>
      <c r="H195" s="73"/>
      <c r="I195" s="73"/>
    </row>
    <row r="196" spans="1:9" ht="12" customHeight="1">
      <c r="A196" s="74" t="s">
        <v>82</v>
      </c>
      <c r="B196" s="16" t="s">
        <v>83</v>
      </c>
      <c r="C196" s="75"/>
      <c r="D196" s="75"/>
      <c r="E196" s="75"/>
      <c r="F196" s="75"/>
      <c r="G196" s="201">
        <v>84000</v>
      </c>
      <c r="H196" s="145">
        <v>0</v>
      </c>
      <c r="I196" s="201">
        <v>0</v>
      </c>
    </row>
    <row r="197" spans="1:9" ht="12" customHeight="1" hidden="1">
      <c r="A197" s="76"/>
      <c r="B197" s="22"/>
      <c r="C197" s="22"/>
      <c r="D197" s="22"/>
      <c r="E197" s="22"/>
      <c r="F197" s="22"/>
      <c r="G197" s="62">
        <f>+(G196)/1936.27</f>
        <v>43.38237952351687</v>
      </c>
      <c r="H197" s="62">
        <f>+(H196)/1936.27</f>
        <v>0</v>
      </c>
      <c r="I197" s="62">
        <f>+(I196)/1936.27</f>
        <v>0</v>
      </c>
    </row>
    <row r="198" spans="1:9" ht="12" customHeight="1">
      <c r="A198" s="77"/>
      <c r="B198" s="22"/>
      <c r="C198" s="22"/>
      <c r="D198" s="22"/>
      <c r="E198" s="22"/>
      <c r="F198" s="22"/>
      <c r="G198" s="171"/>
      <c r="H198" s="73"/>
      <c r="I198" s="171"/>
    </row>
    <row r="199" spans="1:9" ht="12" customHeight="1">
      <c r="A199" s="74" t="s">
        <v>108</v>
      </c>
      <c r="B199" s="16" t="s">
        <v>109</v>
      </c>
      <c r="C199" s="75"/>
      <c r="D199" s="75"/>
      <c r="E199" s="75"/>
      <c r="F199" s="75"/>
      <c r="G199" s="201">
        <v>6000</v>
      </c>
      <c r="H199" s="145">
        <v>0</v>
      </c>
      <c r="I199" s="201">
        <v>0</v>
      </c>
    </row>
    <row r="200" spans="1:9" ht="12" customHeight="1" hidden="1">
      <c r="A200" s="76"/>
      <c r="B200" s="22"/>
      <c r="C200" s="22"/>
      <c r="D200" s="22"/>
      <c r="E200" s="22"/>
      <c r="F200" s="22"/>
      <c r="G200" s="62">
        <f>+(G199)/1936.27</f>
        <v>3.098741394536919</v>
      </c>
      <c r="H200" s="62">
        <f>+(H199)/1936.27</f>
        <v>0</v>
      </c>
      <c r="I200" s="62">
        <f>+(I199)/1936.27</f>
        <v>0</v>
      </c>
    </row>
    <row r="201" spans="1:9" ht="12" customHeight="1">
      <c r="A201" s="65"/>
      <c r="B201" s="12" t="s">
        <v>84</v>
      </c>
      <c r="C201" s="13"/>
      <c r="D201" s="13"/>
      <c r="E201" s="13"/>
      <c r="F201" s="13"/>
      <c r="G201" s="73"/>
      <c r="H201" s="73"/>
      <c r="I201" s="73"/>
    </row>
    <row r="202" spans="1:9" ht="12" customHeight="1">
      <c r="A202" s="74" t="s">
        <v>85</v>
      </c>
      <c r="B202" s="16" t="s">
        <v>86</v>
      </c>
      <c r="C202" s="75"/>
      <c r="D202" s="75"/>
      <c r="E202" s="75"/>
      <c r="F202" s="75"/>
      <c r="G202" s="201">
        <v>0</v>
      </c>
      <c r="H202" s="145">
        <v>0</v>
      </c>
      <c r="I202" s="201">
        <v>0</v>
      </c>
    </row>
    <row r="203" spans="1:9" ht="12" customHeight="1" hidden="1">
      <c r="A203" s="76"/>
      <c r="B203" s="22"/>
      <c r="C203" s="22"/>
      <c r="D203" s="22"/>
      <c r="E203" s="22"/>
      <c r="F203" s="22"/>
      <c r="G203" s="62">
        <f>+(G202)/1936.27</f>
        <v>0</v>
      </c>
      <c r="H203" s="62">
        <f>+(H202)/1936.27</f>
        <v>0</v>
      </c>
      <c r="I203" s="62">
        <f>+(I202)/1936.27</f>
        <v>0</v>
      </c>
    </row>
    <row r="204" spans="1:9" ht="12" customHeight="1">
      <c r="A204" s="65"/>
      <c r="B204" s="12" t="s">
        <v>87</v>
      </c>
      <c r="C204" s="13"/>
      <c r="D204" s="13"/>
      <c r="E204" s="13"/>
      <c r="F204" s="13"/>
      <c r="G204" s="73"/>
      <c r="H204" s="73"/>
      <c r="I204" s="73"/>
    </row>
    <row r="205" spans="1:9" ht="12" customHeight="1">
      <c r="A205" s="74" t="s">
        <v>88</v>
      </c>
      <c r="B205" s="16" t="s">
        <v>89</v>
      </c>
      <c r="C205" s="75"/>
      <c r="D205" s="75"/>
      <c r="E205" s="75"/>
      <c r="F205" s="75"/>
      <c r="G205" s="201">
        <v>45278.05</v>
      </c>
      <c r="H205" s="145">
        <v>0</v>
      </c>
      <c r="I205" s="201">
        <v>0</v>
      </c>
    </row>
    <row r="206" spans="1:9" ht="12" customHeight="1" hidden="1">
      <c r="A206" s="76"/>
      <c r="B206" s="22"/>
      <c r="C206" s="22"/>
      <c r="D206" s="22"/>
      <c r="E206" s="22"/>
      <c r="F206" s="22"/>
      <c r="G206" s="62">
        <f>+(G205)/1936.27</f>
        <v>23.384161299818725</v>
      </c>
      <c r="H206" s="62">
        <f>+(H205)/1936.27</f>
        <v>0</v>
      </c>
      <c r="I206" s="62">
        <f>+(I205)/1936.27</f>
        <v>0</v>
      </c>
    </row>
    <row r="207" spans="1:9" ht="12" customHeight="1" thickBot="1">
      <c r="A207" s="68"/>
      <c r="B207" s="13"/>
      <c r="C207" s="13"/>
      <c r="D207" s="13"/>
      <c r="E207" s="13"/>
      <c r="F207" s="13"/>
      <c r="G207" s="171"/>
      <c r="H207" s="171"/>
      <c r="I207" s="171"/>
    </row>
    <row r="208" spans="1:9" ht="12" customHeight="1" thickBot="1">
      <c r="A208" s="173"/>
      <c r="B208" s="174" t="s">
        <v>90</v>
      </c>
      <c r="C208" s="174"/>
      <c r="D208" s="174"/>
      <c r="E208" s="174"/>
      <c r="F208" s="174"/>
      <c r="G208" s="142">
        <f>+G193+G196+G199+G202+G205</f>
        <v>835278.05</v>
      </c>
      <c r="H208" s="143">
        <f>+H193+H196+H199+H202+H205</f>
        <v>0</v>
      </c>
      <c r="I208" s="142">
        <f>+I193+I196+I199+I202+I205</f>
        <v>173190.13</v>
      </c>
    </row>
    <row r="209" spans="1:9" ht="12" customHeight="1" hidden="1" thickBot="1">
      <c r="A209" s="172"/>
      <c r="B209" s="167"/>
      <c r="C209" s="167"/>
      <c r="D209" s="167"/>
      <c r="E209" s="167"/>
      <c r="F209" s="167"/>
      <c r="G209" s="168">
        <f>+(G208)/1936.27</f>
        <v>431.38511158051307</v>
      </c>
      <c r="H209" s="168">
        <f>+(H208)/1936.27</f>
        <v>0</v>
      </c>
      <c r="I209" s="168">
        <f>+(I208)/1936.27</f>
        <v>89.44523749270505</v>
      </c>
    </row>
    <row r="210" spans="1:9" ht="12" customHeight="1">
      <c r="A210" s="68"/>
      <c r="B210" s="175"/>
      <c r="C210" s="175"/>
      <c r="D210" s="175"/>
      <c r="E210" s="175"/>
      <c r="F210" s="175"/>
      <c r="G210" s="73"/>
      <c r="H210" s="73"/>
      <c r="I210" s="73"/>
    </row>
    <row r="211" spans="1:9" ht="12" customHeight="1">
      <c r="A211" s="68"/>
      <c r="B211" s="164" t="s">
        <v>91</v>
      </c>
      <c r="C211" s="57"/>
      <c r="D211" s="57"/>
      <c r="E211" s="57"/>
      <c r="F211" s="57"/>
      <c r="G211" s="199">
        <f>+G189+G208</f>
        <v>1128478.05</v>
      </c>
      <c r="H211" s="176">
        <f>+H189+H208</f>
        <v>240283.23999999996</v>
      </c>
      <c r="I211" s="199">
        <f>+I189+I208</f>
        <v>463990.13</v>
      </c>
    </row>
    <row r="212" spans="1:9" ht="12" customHeight="1" hidden="1">
      <c r="A212" s="68"/>
      <c r="B212" s="164"/>
      <c r="C212" s="57"/>
      <c r="D212" s="57"/>
      <c r="E212" s="57"/>
      <c r="F212" s="57"/>
      <c r="G212" s="62">
        <f>+(G211)/1936.27</f>
        <v>582.8102743935506</v>
      </c>
      <c r="H212" s="53">
        <f>+(H211)/1936.27</f>
        <v>124.09593703357484</v>
      </c>
      <c r="I212" s="182">
        <f>+(I211)/1936.27</f>
        <v>239.63090374792773</v>
      </c>
    </row>
    <row r="213" spans="1:9" ht="12" customHeight="1">
      <c r="A213" s="68"/>
      <c r="B213" s="19"/>
      <c r="C213" s="22"/>
      <c r="D213" s="22"/>
      <c r="E213" s="22"/>
      <c r="F213" s="22"/>
      <c r="G213" s="177"/>
      <c r="H213" s="177"/>
      <c r="I213" s="184"/>
    </row>
    <row r="214" spans="1:9" ht="12" customHeight="1">
      <c r="A214" s="68"/>
      <c r="B214" s="34" t="s">
        <v>210</v>
      </c>
      <c r="C214" s="75"/>
      <c r="D214" s="75"/>
      <c r="E214" s="75"/>
      <c r="F214" s="159"/>
      <c r="G214" s="71"/>
      <c r="H214" s="176">
        <f>+H63-H211</f>
        <v>258956.39000000004</v>
      </c>
      <c r="I214" s="183"/>
    </row>
    <row r="215" spans="1:9" ht="12" customHeight="1" hidden="1">
      <c r="A215" s="68"/>
      <c r="B215" s="19"/>
      <c r="C215" s="22"/>
      <c r="D215" s="22"/>
      <c r="E215" s="22"/>
      <c r="F215" s="179"/>
      <c r="G215" s="71"/>
      <c r="H215" s="53">
        <f>+(H214)/1936.27</f>
        <v>133.73981417880773</v>
      </c>
      <c r="I215" s="183"/>
    </row>
    <row r="216" spans="1:9" ht="12" customHeight="1">
      <c r="A216" s="83"/>
      <c r="B216" s="180"/>
      <c r="C216" s="22"/>
      <c r="D216" s="22"/>
      <c r="E216" s="22"/>
      <c r="F216" s="179"/>
      <c r="G216" s="71"/>
      <c r="H216" s="177"/>
      <c r="I216" s="183"/>
    </row>
    <row r="217" spans="1:9" ht="12" customHeight="1">
      <c r="A217" s="65"/>
      <c r="B217" s="34" t="s">
        <v>92</v>
      </c>
      <c r="C217" s="75"/>
      <c r="D217" s="75"/>
      <c r="E217" s="75"/>
      <c r="F217" s="159"/>
      <c r="G217" s="78"/>
      <c r="H217" s="176">
        <f>+H211+H214</f>
        <v>499239.63</v>
      </c>
      <c r="I217" s="185"/>
    </row>
    <row r="218" spans="1:9" ht="7.5" customHeight="1" hidden="1">
      <c r="A218" s="42"/>
      <c r="B218" s="43"/>
      <c r="C218" s="42"/>
      <c r="D218" s="42"/>
      <c r="E218" s="42"/>
      <c r="F218" s="42"/>
      <c r="G218" s="45"/>
      <c r="H218" s="85">
        <f>+(H217)/1936.27</f>
        <v>257.83575121238255</v>
      </c>
      <c r="I218" s="45"/>
    </row>
    <row r="219" spans="1:9" ht="7.5" customHeight="1">
      <c r="A219" s="42"/>
      <c r="B219" s="43"/>
      <c r="C219" s="42"/>
      <c r="D219" s="42"/>
      <c r="E219" s="42"/>
      <c r="F219" s="42"/>
      <c r="G219" s="45"/>
      <c r="H219" s="44"/>
      <c r="I219" s="45"/>
    </row>
    <row r="220" spans="1:18" ht="12.75">
      <c r="A220" s="41"/>
      <c r="B220" s="141"/>
      <c r="C220" s="41"/>
      <c r="D220" s="41"/>
      <c r="E220" s="40"/>
      <c r="F220" s="41"/>
      <c r="G220" s="41"/>
      <c r="H220" s="41"/>
      <c r="I220" s="41"/>
      <c r="J220" s="86"/>
      <c r="K220" s="86"/>
      <c r="L220" s="87" t="s">
        <v>211</v>
      </c>
      <c r="M220" s="87" t="s">
        <v>162</v>
      </c>
      <c r="N220" s="86"/>
      <c r="O220" s="86"/>
      <c r="P220" s="86"/>
      <c r="Q220" s="88" t="s">
        <v>157</v>
      </c>
      <c r="R220" s="88"/>
    </row>
    <row r="221" spans="10:18" ht="10.5" customHeight="1"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10:18" ht="10.5" customHeight="1">
      <c r="J222" s="89"/>
      <c r="K222" s="90"/>
      <c r="L222" s="90"/>
      <c r="M222" s="91"/>
      <c r="N222" s="90"/>
      <c r="O222" s="90"/>
      <c r="P222" s="90"/>
      <c r="Q222" s="91"/>
      <c r="R222" s="91"/>
    </row>
    <row r="223" spans="3:18" ht="10.5" customHeight="1">
      <c r="C223" s="12"/>
      <c r="H223" s="12"/>
      <c r="J223" s="92"/>
      <c r="K223" s="93" t="s">
        <v>101</v>
      </c>
      <c r="L223" s="94"/>
      <c r="M223" s="95"/>
      <c r="N223" s="94"/>
      <c r="O223" s="93" t="s">
        <v>102</v>
      </c>
      <c r="P223" s="94"/>
      <c r="Q223" s="95"/>
      <c r="R223" s="95"/>
    </row>
    <row r="224" spans="5:18" ht="10.5" customHeight="1">
      <c r="E224" s="162"/>
      <c r="J224" s="96"/>
      <c r="K224" s="97"/>
      <c r="L224" s="97"/>
      <c r="M224" s="98"/>
      <c r="N224" s="97"/>
      <c r="O224" s="97"/>
      <c r="P224" s="97"/>
      <c r="Q224" s="98"/>
      <c r="R224" s="98"/>
    </row>
    <row r="225" spans="5:18" ht="10.5" customHeight="1">
      <c r="E225" s="162"/>
      <c r="J225" s="89"/>
      <c r="K225" s="90"/>
      <c r="L225" s="99"/>
      <c r="M225" s="100"/>
      <c r="N225" s="90"/>
      <c r="O225" s="90"/>
      <c r="P225" s="90"/>
      <c r="Q225" s="99"/>
      <c r="R225" s="99"/>
    </row>
    <row r="226" spans="10:18" ht="10.5" customHeight="1">
      <c r="J226" s="92" t="s">
        <v>5</v>
      </c>
      <c r="K226" s="94"/>
      <c r="L226" s="146">
        <f>+H8+H11+H14</f>
        <v>167791.64</v>
      </c>
      <c r="M226" s="102">
        <f>+H8+H11+H14</f>
        <v>167791.64</v>
      </c>
      <c r="N226" s="94" t="s">
        <v>165</v>
      </c>
      <c r="O226" s="94"/>
      <c r="P226" s="94"/>
      <c r="Q226" s="147">
        <f>+H73+H76+H79+H82+H85+H88+H91+H94+H97+H100+H103+H106+H109+H112+H115+H118+H121</f>
        <v>98779.84000000001</v>
      </c>
      <c r="R226" s="103">
        <f>+H73+H76+H79+H82+H85+H88+H91+H94+H97+H100+H103+H106+H109+H112+H115+H118</f>
        <v>98779.84000000001</v>
      </c>
    </row>
    <row r="227" spans="10:18" ht="10.5" customHeight="1">
      <c r="J227" s="92"/>
      <c r="K227" s="94"/>
      <c r="L227" s="104"/>
      <c r="M227" s="105"/>
      <c r="N227" s="94"/>
      <c r="O227" s="94"/>
      <c r="P227" s="94"/>
      <c r="Q227" s="104"/>
      <c r="R227" s="104"/>
    </row>
    <row r="228" spans="10:18" ht="10.5" customHeight="1">
      <c r="J228" s="92" t="s">
        <v>18</v>
      </c>
      <c r="K228" s="94"/>
      <c r="L228" s="147">
        <f>+H18</f>
        <v>2301.08</v>
      </c>
      <c r="M228" s="102">
        <f>+H18</f>
        <v>2301.08</v>
      </c>
      <c r="N228" s="94" t="s">
        <v>57</v>
      </c>
      <c r="O228" s="94"/>
      <c r="P228" s="94"/>
      <c r="Q228" s="147">
        <f>+H123+H126+H128+H131+H133+H135+H138</f>
        <v>63117.280000000006</v>
      </c>
      <c r="R228" s="103">
        <f>+H123+H128+H135+H138</f>
        <v>61710.82000000001</v>
      </c>
    </row>
    <row r="229" spans="10:18" ht="10.5" customHeight="1">
      <c r="J229" s="92"/>
      <c r="K229" s="94"/>
      <c r="L229" s="104"/>
      <c r="M229" s="105"/>
      <c r="N229" s="94"/>
      <c r="O229" s="94"/>
      <c r="P229" s="94"/>
      <c r="Q229" s="104"/>
      <c r="R229" s="104"/>
    </row>
    <row r="230" spans="10:18" ht="10.5" customHeight="1">
      <c r="J230" s="92" t="s">
        <v>19</v>
      </c>
      <c r="K230" s="94"/>
      <c r="L230" s="146">
        <f>+H21+H24+H27+H30+H33+H36+H39+H42</f>
        <v>46987.619999999995</v>
      </c>
      <c r="M230" s="102">
        <f>+H21+H24+H27+H30+H33+H36+H39+H42</f>
        <v>46987.619999999995</v>
      </c>
      <c r="N230" s="94" t="s">
        <v>166</v>
      </c>
      <c r="O230" s="94"/>
      <c r="P230" s="94"/>
      <c r="Q230" s="147">
        <f>+H141+H144+H147+H152</f>
        <v>30736.41</v>
      </c>
      <c r="R230" s="103">
        <f>+H141+H144+H147+H152</f>
        <v>30736.41</v>
      </c>
    </row>
    <row r="231" spans="10:18" ht="10.5" customHeight="1">
      <c r="J231" s="92"/>
      <c r="K231" s="94"/>
      <c r="L231" s="104"/>
      <c r="M231" s="105"/>
      <c r="N231" s="94"/>
      <c r="O231" s="94"/>
      <c r="P231" s="94"/>
      <c r="Q231" s="104"/>
      <c r="R231" s="104"/>
    </row>
    <row r="232" spans="10:18" ht="10.5" customHeight="1">
      <c r="J232" s="92" t="s">
        <v>21</v>
      </c>
      <c r="K232" s="94"/>
      <c r="L232" s="147">
        <f>+H50</f>
        <v>0</v>
      </c>
      <c r="M232" s="102">
        <f>+H50</f>
        <v>0</v>
      </c>
      <c r="N232" s="94" t="s">
        <v>65</v>
      </c>
      <c r="O232" s="94"/>
      <c r="P232" s="94"/>
      <c r="Q232" s="147">
        <f>+H155+H158+H161+H164+H167+H170+H173</f>
        <v>25869.890000000003</v>
      </c>
      <c r="R232" s="103">
        <f>+H155+H158+H161+H164+H167+H170+H173</f>
        <v>25869.890000000003</v>
      </c>
    </row>
    <row r="233" spans="10:18" ht="10.5" customHeight="1">
      <c r="J233" s="92"/>
      <c r="K233" s="94"/>
      <c r="L233" s="104"/>
      <c r="M233" s="105"/>
      <c r="N233" s="94"/>
      <c r="O233" s="94"/>
      <c r="P233" s="94"/>
      <c r="Q233" s="104"/>
      <c r="R233" s="104"/>
    </row>
    <row r="234" spans="10:18" ht="10.5" customHeight="1">
      <c r="J234" s="92" t="s">
        <v>163</v>
      </c>
      <c r="K234" s="94"/>
      <c r="L234" s="147">
        <f>+H57</f>
        <v>0</v>
      </c>
      <c r="M234" s="102">
        <f>+H57</f>
        <v>0</v>
      </c>
      <c r="N234" s="94" t="s">
        <v>72</v>
      </c>
      <c r="O234" s="94"/>
      <c r="P234" s="94"/>
      <c r="Q234" s="147">
        <f>+H176</f>
        <v>14109.96</v>
      </c>
      <c r="R234" s="103">
        <f>+H176</f>
        <v>14109.96</v>
      </c>
    </row>
    <row r="235" spans="10:18" ht="10.5" customHeight="1">
      <c r="J235" s="92"/>
      <c r="K235" s="94"/>
      <c r="L235" s="104"/>
      <c r="M235" s="105"/>
      <c r="N235" s="94"/>
      <c r="O235" s="94"/>
      <c r="P235" s="94"/>
      <c r="Q235" s="104"/>
      <c r="R235" s="104"/>
    </row>
    <row r="236" spans="10:18" ht="10.5" customHeight="1">
      <c r="J236" s="92"/>
      <c r="K236" s="94"/>
      <c r="L236" s="104"/>
      <c r="M236" s="105"/>
      <c r="N236" s="94" t="s">
        <v>167</v>
      </c>
      <c r="O236" s="94"/>
      <c r="P236" s="94"/>
      <c r="Q236" s="147">
        <f>+H179+H182+H187</f>
        <v>6769.86</v>
      </c>
      <c r="R236" s="103" t="e">
        <f>+H179+#REF!+H182</f>
        <v>#REF!</v>
      </c>
    </row>
    <row r="237" spans="10:18" ht="10.5" customHeight="1">
      <c r="J237" s="92"/>
      <c r="K237" s="94"/>
      <c r="L237" s="104"/>
      <c r="M237" s="105"/>
      <c r="N237" s="94"/>
      <c r="O237" s="94"/>
      <c r="P237" s="94"/>
      <c r="Q237" s="104"/>
      <c r="R237" s="104"/>
    </row>
    <row r="238" spans="10:18" ht="10.5" customHeight="1">
      <c r="J238" s="92"/>
      <c r="K238" s="94"/>
      <c r="L238" s="104"/>
      <c r="M238" s="105"/>
      <c r="N238" s="94" t="s">
        <v>107</v>
      </c>
      <c r="O238" s="94"/>
      <c r="P238" s="94"/>
      <c r="Q238" s="147">
        <f>+H193</f>
        <v>0</v>
      </c>
      <c r="R238" s="103">
        <f>+H193</f>
        <v>0</v>
      </c>
    </row>
    <row r="239" spans="10:18" ht="10.5" customHeight="1">
      <c r="J239" s="92"/>
      <c r="K239" s="94"/>
      <c r="L239" s="104"/>
      <c r="M239" s="105"/>
      <c r="N239" s="94"/>
      <c r="O239" s="94"/>
      <c r="P239" s="94"/>
      <c r="Q239" s="104"/>
      <c r="R239" s="104"/>
    </row>
    <row r="240" spans="10:18" ht="10.5" customHeight="1">
      <c r="J240" s="92"/>
      <c r="K240" s="94"/>
      <c r="L240" s="104"/>
      <c r="M240" s="105"/>
      <c r="N240" s="94" t="s">
        <v>81</v>
      </c>
      <c r="O240" s="94"/>
      <c r="P240" s="94"/>
      <c r="Q240" s="147">
        <f>+H196+H199</f>
        <v>0</v>
      </c>
      <c r="R240" s="103">
        <f>+H196+H199</f>
        <v>0</v>
      </c>
    </row>
    <row r="241" spans="10:18" ht="10.5" customHeight="1">
      <c r="J241" s="92"/>
      <c r="K241" s="94"/>
      <c r="L241" s="104"/>
      <c r="M241" s="105"/>
      <c r="N241" s="94"/>
      <c r="O241" s="94"/>
      <c r="P241" s="94"/>
      <c r="Q241" s="104"/>
      <c r="R241" s="104"/>
    </row>
    <row r="242" spans="10:18" ht="10.5" customHeight="1">
      <c r="J242" s="92"/>
      <c r="K242" s="94"/>
      <c r="L242" s="104"/>
      <c r="M242" s="105"/>
      <c r="N242" s="94" t="s">
        <v>168</v>
      </c>
      <c r="O242" s="94"/>
      <c r="P242" s="94"/>
      <c r="Q242" s="147">
        <f>+H202</f>
        <v>0</v>
      </c>
      <c r="R242" s="103">
        <f>+H202</f>
        <v>0</v>
      </c>
    </row>
    <row r="243" spans="10:18" ht="10.5" customHeight="1">
      <c r="J243" s="92"/>
      <c r="K243" s="94"/>
      <c r="L243" s="104"/>
      <c r="M243" s="105"/>
      <c r="N243" s="94"/>
      <c r="O243" s="94"/>
      <c r="P243" s="94"/>
      <c r="Q243" s="104"/>
      <c r="R243" s="104"/>
    </row>
    <row r="244" spans="10:18" ht="10.5" customHeight="1">
      <c r="J244" s="92"/>
      <c r="K244" s="94"/>
      <c r="L244" s="104"/>
      <c r="M244" s="105"/>
      <c r="N244" s="94" t="s">
        <v>87</v>
      </c>
      <c r="O244" s="94"/>
      <c r="P244" s="94"/>
      <c r="Q244" s="147">
        <f>+H205</f>
        <v>0</v>
      </c>
      <c r="R244" s="103">
        <f>+H205</f>
        <v>0</v>
      </c>
    </row>
    <row r="245" spans="10:18" ht="10.5" customHeight="1" thickBot="1">
      <c r="J245" s="92"/>
      <c r="K245" s="106"/>
      <c r="L245" s="107"/>
      <c r="M245" s="108"/>
      <c r="N245" s="94"/>
      <c r="O245" s="94"/>
      <c r="P245" s="94"/>
      <c r="Q245" s="107"/>
      <c r="R245" s="104"/>
    </row>
    <row r="246" spans="10:18" ht="10.5" customHeight="1">
      <c r="J246" s="109" t="s">
        <v>110</v>
      </c>
      <c r="K246" s="110"/>
      <c r="L246" s="111">
        <f>+L226+L228+L230+L232+L234</f>
        <v>217080.34</v>
      </c>
      <c r="M246" s="112">
        <f>+M226+M228+M230+M232+M234</f>
        <v>217080.34</v>
      </c>
      <c r="N246" s="113" t="s">
        <v>112</v>
      </c>
      <c r="O246" s="110"/>
      <c r="P246" s="113"/>
      <c r="Q246" s="111">
        <f>+Q226+Q228+Q230+Q232+Q234+Q236+Q238+Q240+Q242+Q244</f>
        <v>239383.24000000002</v>
      </c>
      <c r="R246" s="112" t="e">
        <f>+R226+R228+R230+R232+R234+R236+R238+R240+R242+R244</f>
        <v>#REF!</v>
      </c>
    </row>
    <row r="247" spans="10:18" ht="10.5" customHeight="1">
      <c r="J247" s="114"/>
      <c r="K247" s="94"/>
      <c r="L247" s="115"/>
      <c r="M247" s="115"/>
      <c r="N247" s="94"/>
      <c r="O247" s="94"/>
      <c r="P247" s="94"/>
      <c r="Q247" s="115"/>
      <c r="R247" s="115"/>
    </row>
    <row r="248" spans="10:18" ht="10.5" customHeight="1">
      <c r="J248" s="116" t="s">
        <v>143</v>
      </c>
      <c r="K248" s="93"/>
      <c r="L248" s="117">
        <f>IF(+L246-Q246&lt;0,-Q246+L246,0)</f>
        <v>-22302.900000000023</v>
      </c>
      <c r="M248" s="118" t="e">
        <f>IF(+M246-R246&lt;0,-R246+M246,0)</f>
        <v>#REF!</v>
      </c>
      <c r="N248" s="93" t="s">
        <v>111</v>
      </c>
      <c r="O248" s="94"/>
      <c r="P248" s="93"/>
      <c r="Q248" s="117">
        <f>IF(+L246-Q246&gt;0,+L246-Q246,0)</f>
        <v>0</v>
      </c>
      <c r="R248" s="118" t="e">
        <f>IF(+M246-R246&gt;0,+M246-R246,0)</f>
        <v>#REF!</v>
      </c>
    </row>
    <row r="249" spans="10:18" ht="10.5" customHeight="1" thickBot="1">
      <c r="J249" s="119"/>
      <c r="K249" s="120"/>
      <c r="L249" s="121"/>
      <c r="M249" s="121"/>
      <c r="N249" s="120"/>
      <c r="O249" s="120"/>
      <c r="P249" s="120"/>
      <c r="Q249" s="121"/>
      <c r="R249" s="121"/>
    </row>
    <row r="250" spans="10:18" ht="10.5" customHeight="1" thickBot="1">
      <c r="J250" s="122"/>
      <c r="K250" s="123"/>
      <c r="L250" s="123"/>
      <c r="M250" s="123"/>
      <c r="N250" s="123"/>
      <c r="O250" s="123"/>
      <c r="P250" s="123"/>
      <c r="Q250" s="123"/>
      <c r="R250" s="124"/>
    </row>
    <row r="251" spans="10:18" ht="10.5" customHeight="1" thickBot="1">
      <c r="J251" s="125" t="s">
        <v>92</v>
      </c>
      <c r="K251" s="126"/>
      <c r="L251" s="127">
        <f>+L246+(-L248)</f>
        <v>239383.24000000002</v>
      </c>
      <c r="M251" s="128" t="e">
        <f>+M246+(-M248)</f>
        <v>#REF!</v>
      </c>
      <c r="N251" s="129" t="s">
        <v>92</v>
      </c>
      <c r="O251" s="130"/>
      <c r="P251" s="129"/>
      <c r="Q251" s="127">
        <f>+Q246+Q248</f>
        <v>239383.24000000002</v>
      </c>
      <c r="R251" s="128" t="e">
        <f>+R246+R248</f>
        <v>#REF!</v>
      </c>
    </row>
    <row r="252" spans="10:18" ht="10.5" customHeight="1"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10:18" ht="10.5" customHeight="1">
      <c r="J253" s="86"/>
      <c r="K253" s="86"/>
      <c r="L253" s="131"/>
      <c r="M253" s="86"/>
      <c r="N253" s="86"/>
      <c r="O253" s="86"/>
      <c r="P253" s="86"/>
      <c r="Q253" s="86"/>
      <c r="R253" s="86"/>
    </row>
    <row r="254" spans="10:18" ht="10.5" customHeight="1">
      <c r="J254" s="86"/>
      <c r="K254" s="86"/>
      <c r="L254" s="131" t="s">
        <v>212</v>
      </c>
      <c r="M254" s="131" t="s">
        <v>164</v>
      </c>
      <c r="N254" s="86"/>
      <c r="O254" s="86"/>
      <c r="P254" s="86"/>
      <c r="Q254" s="86"/>
      <c r="R254" s="86"/>
    </row>
    <row r="255" spans="10:18" ht="10.5" customHeight="1"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0:18" ht="10.5" customHeight="1">
      <c r="J256" s="86"/>
      <c r="K256" s="86"/>
      <c r="L256" s="89" t="s">
        <v>169</v>
      </c>
      <c r="M256" s="90"/>
      <c r="N256" s="90"/>
      <c r="O256" s="149"/>
      <c r="P256" s="151">
        <f>+H4</f>
        <v>282159.29</v>
      </c>
      <c r="Q256" s="86"/>
      <c r="R256" s="86"/>
    </row>
    <row r="257" spans="10:18" ht="10.5" customHeight="1">
      <c r="J257" s="86"/>
      <c r="K257" s="86"/>
      <c r="L257" s="92"/>
      <c r="M257" s="94"/>
      <c r="N257" s="94"/>
      <c r="O257" s="94"/>
      <c r="P257" s="104"/>
      <c r="Q257" s="86"/>
      <c r="R257" s="86"/>
    </row>
    <row r="258" spans="10:18" ht="10.5" customHeight="1">
      <c r="J258" s="86"/>
      <c r="K258" s="86"/>
      <c r="L258" s="92" t="s">
        <v>137</v>
      </c>
      <c r="M258" s="94"/>
      <c r="N258" s="94"/>
      <c r="O258" s="148"/>
      <c r="P258" s="147">
        <f>+M246</f>
        <v>217080.34</v>
      </c>
      <c r="Q258" s="86"/>
      <c r="R258" s="86"/>
    </row>
    <row r="259" spans="10:18" ht="10.5" customHeight="1">
      <c r="J259" s="86"/>
      <c r="K259" s="86"/>
      <c r="L259" s="92"/>
      <c r="M259" s="94"/>
      <c r="N259" s="94"/>
      <c r="O259" s="94"/>
      <c r="P259" s="104"/>
      <c r="Q259" s="86"/>
      <c r="R259" s="86"/>
    </row>
    <row r="260" spans="10:18" ht="10.5" customHeight="1">
      <c r="J260" s="86"/>
      <c r="K260" s="86"/>
      <c r="L260" s="92" t="s">
        <v>138</v>
      </c>
      <c r="M260" s="94"/>
      <c r="N260" s="94"/>
      <c r="O260" s="148"/>
      <c r="P260" s="147">
        <f>+Q246</f>
        <v>239383.24000000002</v>
      </c>
      <c r="Q260" s="86"/>
      <c r="R260" s="86"/>
    </row>
    <row r="261" spans="10:18" ht="10.5" customHeight="1" thickBot="1">
      <c r="J261" s="86"/>
      <c r="K261" s="86"/>
      <c r="L261" s="92"/>
      <c r="M261" s="94"/>
      <c r="N261" s="94"/>
      <c r="O261" s="94"/>
      <c r="P261" s="104"/>
      <c r="Q261" s="86"/>
      <c r="R261" s="86"/>
    </row>
    <row r="262" spans="10:18" ht="10.5" customHeight="1" thickBot="1">
      <c r="J262" s="86"/>
      <c r="K262" s="86"/>
      <c r="L262" s="125" t="s">
        <v>213</v>
      </c>
      <c r="M262" s="130"/>
      <c r="N262" s="130"/>
      <c r="O262" s="150"/>
      <c r="P262" s="152">
        <f>+P256+P258-P260</f>
        <v>259856.38999999998</v>
      </c>
      <c r="Q262" s="86"/>
      <c r="R262" s="86"/>
    </row>
    <row r="263" spans="10:18" ht="10.5" customHeight="1">
      <c r="J263" s="86"/>
      <c r="K263" s="86"/>
      <c r="L263" s="92"/>
      <c r="M263" s="94"/>
      <c r="N263" s="94"/>
      <c r="O263" s="94"/>
      <c r="P263" s="104"/>
      <c r="Q263" s="86"/>
      <c r="R263" s="86"/>
    </row>
    <row r="264" spans="10:18" ht="10.5" customHeight="1">
      <c r="J264" s="86"/>
      <c r="K264" s="86"/>
      <c r="L264" s="92" t="s">
        <v>139</v>
      </c>
      <c r="M264" s="94"/>
      <c r="N264" s="94"/>
      <c r="O264" s="148"/>
      <c r="P264" s="147">
        <f>L277</f>
        <v>42118.17</v>
      </c>
      <c r="Q264" s="86"/>
      <c r="R264" s="86"/>
    </row>
    <row r="265" spans="10:18" ht="10.5" customHeight="1">
      <c r="J265" s="86"/>
      <c r="K265" s="86"/>
      <c r="L265" s="92"/>
      <c r="M265" s="94"/>
      <c r="N265" s="94"/>
      <c r="O265" s="94"/>
      <c r="P265" s="104"/>
      <c r="Q265" s="86"/>
      <c r="R265" s="86"/>
    </row>
    <row r="266" spans="10:18" ht="10.5" customHeight="1">
      <c r="J266" s="86"/>
      <c r="K266" s="86"/>
      <c r="L266" s="92" t="s">
        <v>140</v>
      </c>
      <c r="M266" s="94"/>
      <c r="N266" s="94"/>
      <c r="O266" s="148"/>
      <c r="P266" s="147">
        <f>Q286</f>
        <v>58416.759999999995</v>
      </c>
      <c r="Q266" s="86"/>
      <c r="R266" s="86"/>
    </row>
    <row r="267" spans="10:18" ht="10.5" customHeight="1" thickBot="1">
      <c r="J267" s="86"/>
      <c r="K267" s="86"/>
      <c r="L267" s="92"/>
      <c r="M267" s="94"/>
      <c r="N267" s="94"/>
      <c r="O267" s="94"/>
      <c r="P267" s="104"/>
      <c r="Q267" s="86"/>
      <c r="R267" s="86"/>
    </row>
    <row r="268" spans="10:18" ht="10.5" customHeight="1" thickBot="1">
      <c r="J268" s="86"/>
      <c r="K268" s="86"/>
      <c r="L268" s="125" t="s">
        <v>214</v>
      </c>
      <c r="M268" s="130"/>
      <c r="N268" s="130"/>
      <c r="O268" s="150"/>
      <c r="P268" s="152">
        <f>+P262+P264-P266</f>
        <v>243557.8</v>
      </c>
      <c r="Q268" s="86"/>
      <c r="R268" s="86"/>
    </row>
    <row r="269" spans="10:18" ht="10.5" customHeight="1"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0:18" ht="10.5" customHeight="1">
      <c r="J270" s="86"/>
      <c r="K270" s="131" t="s">
        <v>122</v>
      </c>
      <c r="L270" s="131"/>
      <c r="M270" s="86"/>
      <c r="N270" s="86"/>
      <c r="O270" s="131" t="s">
        <v>146</v>
      </c>
      <c r="P270" s="131"/>
      <c r="Q270" s="86"/>
      <c r="R270" s="86"/>
    </row>
    <row r="271" spans="10:18" ht="10.5" customHeight="1"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0:18" ht="10.5" customHeight="1">
      <c r="J272" s="193" t="s">
        <v>144</v>
      </c>
      <c r="K272" s="194"/>
      <c r="L272" s="195">
        <v>38098.17</v>
      </c>
      <c r="M272" s="94"/>
      <c r="N272" s="94"/>
      <c r="O272" s="89" t="s">
        <v>147</v>
      </c>
      <c r="P272" s="90"/>
      <c r="Q272" s="151">
        <v>2308</v>
      </c>
      <c r="R272" s="86"/>
    </row>
    <row r="273" spans="10:18" ht="10.5" customHeight="1">
      <c r="J273" s="92"/>
      <c r="K273" s="86"/>
      <c r="L273" s="92"/>
      <c r="M273" s="104"/>
      <c r="N273" s="92"/>
      <c r="O273" s="92" t="s">
        <v>148</v>
      </c>
      <c r="P273" s="86"/>
      <c r="Q273" s="147">
        <v>1402.71</v>
      </c>
      <c r="R273" s="86"/>
    </row>
    <row r="274" spans="10:18" ht="10.5" customHeight="1">
      <c r="J274" s="92" t="s">
        <v>184</v>
      </c>
      <c r="K274" s="86"/>
      <c r="L274" s="147">
        <v>4020</v>
      </c>
      <c r="M274" s="94"/>
      <c r="N274" s="92"/>
      <c r="O274" s="92" t="s">
        <v>149</v>
      </c>
      <c r="P274" s="86"/>
      <c r="Q274" s="147">
        <v>576.56</v>
      </c>
      <c r="R274" s="86"/>
    </row>
    <row r="275" spans="10:18" ht="10.5" customHeight="1">
      <c r="J275" s="92"/>
      <c r="K275" s="86"/>
      <c r="L275" s="101"/>
      <c r="M275" s="94"/>
      <c r="N275" s="92"/>
      <c r="O275" s="92" t="s">
        <v>180</v>
      </c>
      <c r="P275" s="86"/>
      <c r="Q275" s="147">
        <v>95.5</v>
      </c>
      <c r="R275" s="86"/>
    </row>
    <row r="276" spans="10:18" ht="10.5" customHeight="1" thickBot="1">
      <c r="J276" s="132"/>
      <c r="K276" s="86"/>
      <c r="L276" s="207"/>
      <c r="M276" s="104"/>
      <c r="N276" s="92"/>
      <c r="O276" s="92" t="s">
        <v>201</v>
      </c>
      <c r="P276" s="86"/>
      <c r="Q276" s="147">
        <v>240</v>
      </c>
      <c r="R276" s="86"/>
    </row>
    <row r="277" spans="10:18" ht="10.5" customHeight="1" thickBot="1">
      <c r="J277" s="125" t="s">
        <v>145</v>
      </c>
      <c r="K277" s="129"/>
      <c r="L277" s="127">
        <f>+L272+L274+L276</f>
        <v>42118.17</v>
      </c>
      <c r="M277" s="94"/>
      <c r="N277" s="92"/>
      <c r="O277" s="92" t="s">
        <v>35</v>
      </c>
      <c r="P277" s="86"/>
      <c r="Q277" s="147">
        <f>137+452.9</f>
        <v>589.9</v>
      </c>
      <c r="R277" s="86"/>
    </row>
    <row r="278" spans="10:18" ht="10.5" customHeight="1">
      <c r="J278" s="86"/>
      <c r="K278" s="86"/>
      <c r="L278" s="148"/>
      <c r="M278" s="94"/>
      <c r="N278" s="94"/>
      <c r="O278" s="92" t="s">
        <v>217</v>
      </c>
      <c r="P278" s="86"/>
      <c r="Q278" s="147">
        <v>348</v>
      </c>
      <c r="R278" s="86"/>
    </row>
    <row r="279" spans="10:18" ht="10.5" customHeight="1">
      <c r="J279" s="86"/>
      <c r="K279" s="86"/>
      <c r="L279" s="86"/>
      <c r="M279" s="94"/>
      <c r="N279" s="94"/>
      <c r="O279" s="92" t="s">
        <v>218</v>
      </c>
      <c r="P279" s="86"/>
      <c r="Q279" s="147">
        <f>1697+1466</f>
        <v>3163</v>
      </c>
      <c r="R279" s="86"/>
    </row>
    <row r="280" spans="10:18" ht="10.5" customHeight="1">
      <c r="J280" s="86"/>
      <c r="K280" s="86"/>
      <c r="L280" s="86"/>
      <c r="M280" s="94"/>
      <c r="N280" s="94"/>
      <c r="O280" s="92" t="s">
        <v>150</v>
      </c>
      <c r="P280" s="86"/>
      <c r="Q280" s="147">
        <v>49693.09</v>
      </c>
      <c r="R280" s="86"/>
    </row>
    <row r="281" spans="10:18" ht="10.5" customHeight="1">
      <c r="J281" s="86"/>
      <c r="K281" s="86"/>
      <c r="L281" s="86"/>
      <c r="M281" s="94"/>
      <c r="N281" s="94"/>
      <c r="O281" s="186"/>
      <c r="P281" s="187"/>
      <c r="Q281" s="188"/>
      <c r="R281" s="86"/>
    </row>
    <row r="282" spans="10:18" ht="10.5" customHeight="1">
      <c r="J282" s="86"/>
      <c r="K282" s="86"/>
      <c r="L282" s="86"/>
      <c r="M282" s="94"/>
      <c r="N282" s="94"/>
      <c r="O282" s="186"/>
      <c r="P282" s="187"/>
      <c r="Q282" s="147"/>
      <c r="R282" s="86"/>
    </row>
    <row r="283" spans="10:18" ht="10.5" customHeight="1">
      <c r="J283" s="86"/>
      <c r="K283" s="86"/>
      <c r="L283" s="86"/>
      <c r="M283" s="94"/>
      <c r="N283" s="94"/>
      <c r="O283" s="92"/>
      <c r="P283" s="86"/>
      <c r="Q283" s="147"/>
      <c r="R283" s="86"/>
    </row>
    <row r="284" spans="10:18" ht="10.5" customHeight="1">
      <c r="J284" s="86"/>
      <c r="K284" s="86"/>
      <c r="L284" s="86"/>
      <c r="M284" s="94"/>
      <c r="N284" s="94"/>
      <c r="O284" s="92"/>
      <c r="P284" s="86"/>
      <c r="Q284" s="147"/>
      <c r="R284" s="86"/>
    </row>
    <row r="285" spans="10:18" ht="10.5" customHeight="1" thickBot="1">
      <c r="J285" s="86"/>
      <c r="K285" s="86"/>
      <c r="L285" s="86"/>
      <c r="M285" s="93"/>
      <c r="N285" s="93"/>
      <c r="O285" s="132"/>
      <c r="P285" s="86"/>
      <c r="Q285" s="104"/>
      <c r="R285" s="86"/>
    </row>
    <row r="286" spans="15:17" ht="13.5" thickBot="1">
      <c r="O286" s="125" t="s">
        <v>170</v>
      </c>
      <c r="P286" s="129"/>
      <c r="Q286" s="153">
        <f>SUM(Q272:Q284)</f>
        <v>58416.759999999995</v>
      </c>
    </row>
  </sheetData>
  <printOptions/>
  <pageMargins left="0" right="0" top="0.5905511811023623" bottom="0.5905511811023623" header="0.3937007874015748" footer="0.3937007874015748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4">
      <selection activeCell="A1" sqref="A1:H54"/>
    </sheetView>
  </sheetViews>
  <sheetFormatPr defaultColWidth="9.140625" defaultRowHeight="12.75"/>
  <cols>
    <col min="4" max="4" width="14.7109375" style="0" customWidth="1"/>
    <col min="8" max="8" width="14.421875" style="0" customWidth="1"/>
    <col min="10" max="10" width="12.8515625" style="0" bestFit="1" customWidth="1"/>
    <col min="11" max="11" width="16.421875" style="0" customWidth="1"/>
  </cols>
  <sheetData>
    <row r="1" spans="3:8" ht="12.75">
      <c r="C1" s="12" t="s">
        <v>215</v>
      </c>
      <c r="H1" s="39" t="s">
        <v>158</v>
      </c>
    </row>
    <row r="2" ht="13.5" thickBot="1"/>
    <row r="3" spans="1:8" ht="12.75">
      <c r="A3" s="27"/>
      <c r="B3" s="5"/>
      <c r="C3" s="5"/>
      <c r="D3" s="6"/>
      <c r="E3" s="5"/>
      <c r="F3" s="5"/>
      <c r="G3" s="5"/>
      <c r="H3" s="7"/>
    </row>
    <row r="4" spans="1:8" ht="12.75">
      <c r="A4" s="28"/>
      <c r="B4" s="19" t="s">
        <v>113</v>
      </c>
      <c r="C4" s="3"/>
      <c r="D4" s="24"/>
      <c r="E4" s="3"/>
      <c r="F4" s="19" t="s">
        <v>114</v>
      </c>
      <c r="G4" s="3"/>
      <c r="H4" s="29"/>
    </row>
    <row r="5" spans="1:8" ht="13.5" thickBot="1">
      <c r="A5" s="31"/>
      <c r="B5" s="8"/>
      <c r="C5" s="8"/>
      <c r="D5" s="9"/>
      <c r="E5" s="8"/>
      <c r="F5" s="8"/>
      <c r="G5" s="8"/>
      <c r="H5" s="29"/>
    </row>
    <row r="6" spans="1:8" ht="12.75">
      <c r="A6" s="27"/>
      <c r="B6" s="5"/>
      <c r="C6" s="24"/>
      <c r="D6" s="7"/>
      <c r="E6" s="5"/>
      <c r="F6" s="5"/>
      <c r="G6" s="24"/>
      <c r="H6" s="7"/>
    </row>
    <row r="7" spans="1:8" ht="12.75">
      <c r="A7" s="34" t="s">
        <v>115</v>
      </c>
      <c r="B7" s="1"/>
      <c r="C7" s="2"/>
      <c r="D7" s="3"/>
      <c r="E7" s="34" t="s">
        <v>128</v>
      </c>
      <c r="F7" s="1"/>
      <c r="G7" s="2"/>
      <c r="H7" s="29"/>
    </row>
    <row r="8" spans="1:8" ht="12.75">
      <c r="A8" s="28"/>
      <c r="B8" s="3"/>
      <c r="C8" s="24"/>
      <c r="D8" s="29"/>
      <c r="E8" s="3"/>
      <c r="F8" s="3"/>
      <c r="G8" s="24"/>
      <c r="H8" s="29"/>
    </row>
    <row r="9" spans="1:8" ht="12.75">
      <c r="A9" s="28" t="s">
        <v>151</v>
      </c>
      <c r="B9" s="3"/>
      <c r="C9" s="24"/>
      <c r="D9" s="154">
        <v>115302.07</v>
      </c>
      <c r="E9" s="3" t="s">
        <v>129</v>
      </c>
      <c r="F9" s="3"/>
      <c r="G9" s="24"/>
      <c r="H9" s="154">
        <f>SUM('bilancio ordine + conto economi'!Q275:Q276)+SUM('bilancio ordine + conto economi'!Q275:Q279)</f>
        <v>4771.9</v>
      </c>
    </row>
    <row r="10" spans="1:8" ht="12.75">
      <c r="A10" s="28"/>
      <c r="B10" s="3"/>
      <c r="C10" s="24"/>
      <c r="D10" s="133"/>
      <c r="E10" s="3"/>
      <c r="F10" s="3"/>
      <c r="G10" s="24"/>
      <c r="H10" s="133"/>
    </row>
    <row r="11" spans="1:8" ht="12.75">
      <c r="A11" s="34" t="s">
        <v>117</v>
      </c>
      <c r="B11" s="1"/>
      <c r="C11" s="2"/>
      <c r="D11" s="29"/>
      <c r="E11" s="3" t="s">
        <v>130</v>
      </c>
      <c r="F11" s="3"/>
      <c r="G11" s="24"/>
      <c r="H11" s="157">
        <f>SUM('bilancio ordine + conto economi'!Q272:Q274)</f>
        <v>4287.27</v>
      </c>
    </row>
    <row r="12" spans="1:8" ht="12.75">
      <c r="A12" s="28"/>
      <c r="B12" s="3"/>
      <c r="C12" s="24"/>
      <c r="D12" s="29"/>
      <c r="E12" s="3"/>
      <c r="F12" s="3"/>
      <c r="G12" s="24"/>
      <c r="H12" s="133"/>
    </row>
    <row r="13" spans="1:8" ht="12.75">
      <c r="A13" s="28" t="s">
        <v>118</v>
      </c>
      <c r="B13" s="3"/>
      <c r="C13" s="24"/>
      <c r="D13" s="155">
        <f>17339.71+2467.2</f>
        <v>19806.91</v>
      </c>
      <c r="E13" s="34" t="s">
        <v>131</v>
      </c>
      <c r="F13" s="1"/>
      <c r="G13" s="2"/>
      <c r="H13" s="29"/>
    </row>
    <row r="14" spans="1:8" ht="12.75">
      <c r="A14" s="28"/>
      <c r="B14" s="3"/>
      <c r="C14" s="24"/>
      <c r="D14" s="133"/>
      <c r="E14" s="3"/>
      <c r="F14" s="3"/>
      <c r="G14" s="24"/>
      <c r="H14" s="29"/>
    </row>
    <row r="15" spans="1:10" ht="12.75">
      <c r="A15" s="28" t="s">
        <v>119</v>
      </c>
      <c r="B15" s="3"/>
      <c r="C15" s="24"/>
      <c r="D15" s="157">
        <f>'bilancio ordine + conto economi'!H199+34000.49</f>
        <v>34000.49</v>
      </c>
      <c r="E15" s="35" t="s">
        <v>119</v>
      </c>
      <c r="F15" s="3"/>
      <c r="G15" s="24"/>
      <c r="H15" s="154">
        <f>D15</f>
        <v>34000.49</v>
      </c>
      <c r="J15" s="162"/>
    </row>
    <row r="16" spans="1:8" ht="12.75">
      <c r="A16" s="28"/>
      <c r="B16" s="3"/>
      <c r="C16" s="24"/>
      <c r="D16" s="133"/>
      <c r="E16" s="3"/>
      <c r="F16" s="3"/>
      <c r="G16" s="24"/>
      <c r="H16" s="133"/>
    </row>
    <row r="17" spans="1:8" ht="12.75">
      <c r="A17" s="34" t="s">
        <v>120</v>
      </c>
      <c r="B17" s="1"/>
      <c r="C17" s="2"/>
      <c r="D17" s="29"/>
      <c r="E17" s="3" t="s">
        <v>118</v>
      </c>
      <c r="F17" s="3"/>
      <c r="G17" s="24"/>
      <c r="H17" s="157">
        <f>D13</f>
        <v>19806.91</v>
      </c>
    </row>
    <row r="18" spans="1:8" ht="12.75">
      <c r="A18" s="28"/>
      <c r="B18" s="3"/>
      <c r="C18" s="24"/>
      <c r="D18" s="29"/>
      <c r="E18" s="3"/>
      <c r="F18" s="3"/>
      <c r="G18" s="24"/>
      <c r="H18" s="133"/>
    </row>
    <row r="19" spans="1:8" ht="12.75">
      <c r="A19" s="28" t="s">
        <v>121</v>
      </c>
      <c r="B19" s="3"/>
      <c r="C19" s="24"/>
      <c r="D19" s="154">
        <v>0</v>
      </c>
      <c r="E19" s="3" t="s">
        <v>116</v>
      </c>
      <c r="F19" s="3"/>
      <c r="G19" s="24"/>
      <c r="H19" s="154">
        <f>D9</f>
        <v>115302.07</v>
      </c>
    </row>
    <row r="20" spans="1:8" ht="12.75">
      <c r="A20" s="28"/>
      <c r="B20" s="3"/>
      <c r="C20" s="24"/>
      <c r="D20" s="133"/>
      <c r="E20" s="3"/>
      <c r="F20" s="3"/>
      <c r="G20" s="24"/>
      <c r="H20" s="133"/>
    </row>
    <row r="21" spans="1:8" ht="12.75">
      <c r="A21" s="34" t="s">
        <v>122</v>
      </c>
      <c r="B21" s="1"/>
      <c r="C21" s="2"/>
      <c r="D21" s="3"/>
      <c r="E21" s="34" t="s">
        <v>132</v>
      </c>
      <c r="F21" s="1"/>
      <c r="G21" s="2"/>
      <c r="H21" s="29"/>
    </row>
    <row r="22" spans="1:8" ht="12.75">
      <c r="A22" s="28"/>
      <c r="B22" s="3"/>
      <c r="C22" s="24"/>
      <c r="D22" s="29"/>
      <c r="E22" s="3"/>
      <c r="F22" s="3"/>
      <c r="G22" s="24"/>
      <c r="H22" s="29"/>
    </row>
    <row r="23" spans="1:8" ht="12.75">
      <c r="A23" s="28" t="s">
        <v>123</v>
      </c>
      <c r="B23" s="3"/>
      <c r="C23" s="24"/>
      <c r="D23" s="154">
        <f>'bilancio ordine + conto economi'!L272</f>
        <v>38098.17</v>
      </c>
      <c r="E23" s="3" t="s">
        <v>203</v>
      </c>
      <c r="F23" s="3"/>
      <c r="G23" s="24"/>
      <c r="H23" s="154">
        <f>'bilancio ordine + conto economi'!Q280</f>
        <v>49693.09</v>
      </c>
    </row>
    <row r="24" spans="1:8" ht="12.75">
      <c r="A24" s="28"/>
      <c r="B24" s="3"/>
      <c r="C24" s="24"/>
      <c r="D24" s="133"/>
      <c r="E24" s="3"/>
      <c r="F24" s="3"/>
      <c r="G24" s="24"/>
      <c r="H24" s="133"/>
    </row>
    <row r="25" spans="1:10" ht="12.75">
      <c r="A25" s="28" t="s">
        <v>124</v>
      </c>
      <c r="B25" s="3"/>
      <c r="C25" s="24"/>
      <c r="D25" s="154">
        <f>'bilancio ordine + conto economi'!L274</f>
        <v>4020</v>
      </c>
      <c r="E25" s="35" t="s">
        <v>152</v>
      </c>
      <c r="F25" s="3"/>
      <c r="G25" s="24"/>
      <c r="H25" s="157">
        <f>634189.98+4764.21</f>
        <v>638954.19</v>
      </c>
      <c r="J25" s="154">
        <f>D44-(H46+H44)</f>
        <v>0</v>
      </c>
    </row>
    <row r="26" spans="1:8" ht="12.75">
      <c r="A26" s="28"/>
      <c r="B26" s="3"/>
      <c r="C26" s="24"/>
      <c r="D26" s="133"/>
      <c r="E26" s="19"/>
      <c r="F26" s="3"/>
      <c r="G26" s="24"/>
      <c r="H26" s="133"/>
    </row>
    <row r="27" spans="1:10" ht="12.75">
      <c r="A27" s="34" t="s">
        <v>142</v>
      </c>
      <c r="B27" s="1"/>
      <c r="C27" s="2"/>
      <c r="D27" s="29"/>
      <c r="E27" s="189"/>
      <c r="F27" s="190"/>
      <c r="G27" s="191"/>
      <c r="H27" s="192"/>
      <c r="J27" s="161"/>
    </row>
    <row r="28" spans="1:8" ht="12.75">
      <c r="A28" s="28"/>
      <c r="B28" s="3"/>
      <c r="C28" s="24"/>
      <c r="D28" s="29"/>
      <c r="E28" s="19"/>
      <c r="F28" s="3"/>
      <c r="G28" s="24"/>
      <c r="H28" s="29"/>
    </row>
    <row r="29" spans="1:8" ht="12.75">
      <c r="A29" s="28" t="s">
        <v>174</v>
      </c>
      <c r="B29" s="3"/>
      <c r="C29" s="24"/>
      <c r="D29" s="154">
        <v>655588.28</v>
      </c>
      <c r="E29" s="19"/>
      <c r="F29" s="3"/>
      <c r="G29" s="24"/>
      <c r="H29" s="29"/>
    </row>
    <row r="30" spans="1:8" ht="12.75">
      <c r="A30" s="28"/>
      <c r="B30" s="3"/>
      <c r="C30" s="24"/>
      <c r="D30" s="133"/>
      <c r="E30" s="19"/>
      <c r="F30" s="3"/>
      <c r="G30" s="24"/>
      <c r="H30" s="29"/>
    </row>
    <row r="31" spans="1:8" ht="12.75">
      <c r="A31" s="28"/>
      <c r="B31" s="3"/>
      <c r="C31" s="24"/>
      <c r="D31" s="154"/>
      <c r="E31" s="19"/>
      <c r="F31" s="3"/>
      <c r="G31" s="24"/>
      <c r="H31" s="29"/>
    </row>
    <row r="32" spans="1:8" ht="12.75">
      <c r="A32" s="28"/>
      <c r="B32" s="3"/>
      <c r="C32" s="24"/>
      <c r="D32" s="133"/>
      <c r="E32" s="3"/>
      <c r="F32" s="3"/>
      <c r="G32" s="24"/>
      <c r="H32" s="29"/>
    </row>
    <row r="33" spans="1:8" ht="12.75">
      <c r="A33" s="34" t="s">
        <v>125</v>
      </c>
      <c r="B33" s="1"/>
      <c r="C33" s="2"/>
      <c r="D33" s="29"/>
      <c r="E33" s="3"/>
      <c r="F33" s="3"/>
      <c r="G33" s="24"/>
      <c r="H33" s="29"/>
    </row>
    <row r="34" spans="1:8" ht="12.75">
      <c r="A34" s="28"/>
      <c r="B34" s="3"/>
      <c r="C34" s="24"/>
      <c r="D34" s="29"/>
      <c r="E34" s="3"/>
      <c r="F34" s="3"/>
      <c r="G34" s="24"/>
      <c r="H34" s="29"/>
    </row>
    <row r="35" spans="1:8" ht="12.75">
      <c r="A35" s="28" t="s">
        <v>126</v>
      </c>
      <c r="B35" s="3"/>
      <c r="C35" s="24"/>
      <c r="D35" s="154">
        <v>0</v>
      </c>
      <c r="E35" s="3"/>
      <c r="F35" s="3"/>
      <c r="G35" s="24"/>
      <c r="H35" s="29"/>
    </row>
    <row r="36" spans="1:8" ht="12.75">
      <c r="A36" s="28"/>
      <c r="B36" s="3"/>
      <c r="C36" s="24"/>
      <c r="D36" s="133"/>
      <c r="E36" s="3"/>
      <c r="F36" s="3"/>
      <c r="G36" s="24"/>
      <c r="H36" s="29"/>
    </row>
    <row r="37" spans="1:8" ht="12.75">
      <c r="A37" s="34" t="s">
        <v>127</v>
      </c>
      <c r="B37" s="1"/>
      <c r="C37" s="2"/>
      <c r="D37" s="29"/>
      <c r="E37" s="3"/>
      <c r="F37" s="3"/>
      <c r="G37" s="24"/>
      <c r="H37" s="29"/>
    </row>
    <row r="38" spans="1:8" ht="12.75">
      <c r="A38" s="28"/>
      <c r="B38" s="3"/>
      <c r="C38" s="24"/>
      <c r="D38" s="29"/>
      <c r="E38" s="3"/>
      <c r="F38" s="3"/>
      <c r="G38" s="24"/>
      <c r="H38" s="29"/>
    </row>
    <row r="39" spans="1:11" ht="12.75">
      <c r="A39" s="28" t="s">
        <v>178</v>
      </c>
      <c r="B39" s="3"/>
      <c r="C39" s="24"/>
      <c r="D39" s="157">
        <v>241515.59</v>
      </c>
      <c r="E39" s="3"/>
      <c r="F39" s="3"/>
      <c r="G39" s="24"/>
      <c r="H39" s="29"/>
      <c r="K39">
        <f>24595.45-17440.8</f>
        <v>7154.6500000000015</v>
      </c>
    </row>
    <row r="40" spans="1:8" ht="12.75">
      <c r="A40" s="28" t="s">
        <v>185</v>
      </c>
      <c r="B40" s="3"/>
      <c r="C40" s="24"/>
      <c r="D40" s="154">
        <v>611.46</v>
      </c>
      <c r="E40" s="3"/>
      <c r="F40" s="3"/>
      <c r="G40" s="24"/>
      <c r="H40" s="29"/>
    </row>
    <row r="41" spans="1:8" ht="12.75">
      <c r="A41" s="28" t="s">
        <v>186</v>
      </c>
      <c r="B41" s="3"/>
      <c r="C41" s="24"/>
      <c r="D41" s="154">
        <v>16829.34</v>
      </c>
      <c r="E41" s="3"/>
      <c r="F41" s="3"/>
      <c r="G41" s="24"/>
      <c r="H41" s="29"/>
    </row>
    <row r="42" spans="1:8" ht="13.5" thickBot="1">
      <c r="A42" s="31"/>
      <c r="B42" s="8"/>
      <c r="C42" s="9"/>
      <c r="D42" s="133"/>
      <c r="E42" s="8"/>
      <c r="F42" s="8"/>
      <c r="G42" s="9"/>
      <c r="H42" s="10"/>
    </row>
    <row r="43" spans="1:8" ht="12.75">
      <c r="A43" s="27"/>
      <c r="B43" s="5"/>
      <c r="C43" s="7"/>
      <c r="D43" s="32"/>
      <c r="E43" s="27"/>
      <c r="F43" s="5"/>
      <c r="G43" s="7"/>
      <c r="H43" s="32"/>
    </row>
    <row r="44" spans="1:8" ht="12.75">
      <c r="A44" s="33" t="s">
        <v>133</v>
      </c>
      <c r="B44" s="19"/>
      <c r="C44" s="29"/>
      <c r="D44" s="137">
        <f>+D9+D13+D15+D19+D23+D25+D29+D35+D39+D40+D41</f>
        <v>1125772.31</v>
      </c>
      <c r="E44" s="33" t="s">
        <v>134</v>
      </c>
      <c r="F44" s="19"/>
      <c r="G44" s="29"/>
      <c r="H44" s="137">
        <f>H9+H11+H15+H17+H19+H23+H25+H27</f>
        <v>866815.9199999999</v>
      </c>
    </row>
    <row r="45" spans="1:8" ht="12.75">
      <c r="A45" s="28"/>
      <c r="B45" s="3"/>
      <c r="C45" s="29"/>
      <c r="D45" s="137"/>
      <c r="E45" s="28"/>
      <c r="F45" s="3"/>
      <c r="G45" s="29"/>
      <c r="H45" s="137"/>
    </row>
    <row r="46" spans="1:8" ht="12.75">
      <c r="A46" s="28"/>
      <c r="B46" s="3"/>
      <c r="C46" s="29"/>
      <c r="D46" s="30"/>
      <c r="E46" s="33" t="s">
        <v>135</v>
      </c>
      <c r="F46" s="3"/>
      <c r="G46" s="29"/>
      <c r="H46" s="137">
        <f>SUM(D39:D41)</f>
        <v>258956.38999999998</v>
      </c>
    </row>
    <row r="47" spans="1:8" ht="13.5" thickBot="1">
      <c r="A47" s="134"/>
      <c r="B47" s="135"/>
      <c r="C47" s="136"/>
      <c r="D47" s="138"/>
      <c r="E47" s="139"/>
      <c r="F47" s="135"/>
      <c r="G47" s="136"/>
      <c r="H47" s="140"/>
    </row>
    <row r="48" spans="1:8" ht="13.5" thickBot="1">
      <c r="A48" s="36"/>
      <c r="B48" s="18"/>
      <c r="C48" s="18"/>
      <c r="D48" s="18"/>
      <c r="E48" s="18"/>
      <c r="F48" s="18"/>
      <c r="G48" s="18"/>
      <c r="H48" s="11"/>
    </row>
    <row r="49" spans="1:8" ht="13.5" thickBot="1">
      <c r="A49" s="37" t="s">
        <v>136</v>
      </c>
      <c r="B49" s="4"/>
      <c r="C49" s="4"/>
      <c r="D49" s="156">
        <f>+D44</f>
        <v>1125772.31</v>
      </c>
      <c r="E49" s="17" t="s">
        <v>136</v>
      </c>
      <c r="F49" s="4"/>
      <c r="G49" s="4"/>
      <c r="H49" s="156">
        <f>+H44+H46</f>
        <v>1125772.3099999998</v>
      </c>
    </row>
    <row r="50" spans="4:8" ht="13.5" thickBot="1">
      <c r="D50" s="60"/>
      <c r="H50" s="60"/>
    </row>
    <row r="52" ht="14.25">
      <c r="A52" s="46" t="s">
        <v>159</v>
      </c>
    </row>
    <row r="53" ht="14.25">
      <c r="A53" s="46" t="s">
        <v>160</v>
      </c>
    </row>
    <row r="54" ht="14.25">
      <c r="A54" s="46" t="s">
        <v>161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9">
      <selection activeCell="A2" sqref="A2"/>
    </sheetView>
  </sheetViews>
  <sheetFormatPr defaultColWidth="9.140625" defaultRowHeight="12.75"/>
  <cols>
    <col min="1" max="1" width="17.28125" style="0" customWidth="1"/>
    <col min="8" max="8" width="10.00390625" style="0" bestFit="1" customWidth="1"/>
  </cols>
  <sheetData>
    <row r="1" spans="1:4" ht="12.75">
      <c r="A1">
        <f>+'situazione patrimoniale ordine'!D29</f>
        <v>655588.28</v>
      </c>
      <c r="D1" s="38"/>
    </row>
    <row r="2" ht="12.75">
      <c r="A2">
        <f>+'bilancio ordine + conto economi'!H214</f>
        <v>258956.39000000004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*</cp:lastModifiedBy>
  <cp:lastPrinted>2010-03-18T11:17:10Z</cp:lastPrinted>
  <dcterms:created xsi:type="dcterms:W3CDTF">2000-06-08T15:59:23Z</dcterms:created>
  <dcterms:modified xsi:type="dcterms:W3CDTF">2010-03-22T10:15:40Z</dcterms:modified>
  <cp:category/>
  <cp:version/>
  <cp:contentType/>
  <cp:contentStatus/>
</cp:coreProperties>
</file>